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up" state="visible" r:id="rId4"/>
    <sheet sheetId="2" name="ICSE IX" state="visible" r:id="rId5"/>
    <sheet sheetId="3" name="ISC XI" state="visible" r:id="rId6"/>
    <sheet sheetId="4" name="Counts" state="visible" r:id="rId7"/>
    <sheet sheetId="5" name="Subjects" state="visible" r:id="rId8"/>
  </sheets>
  <definedNames>
    <definedName name="_xlnm.Print_Area" localSheetId="1">'ICSE IX'!$A1:$AF157</definedName>
    <definedName name="_xlnm.Print_Titles" localSheetId="1">'ICSE IX'!$A:$D,'ICSE IX'!$4:$5</definedName>
    <definedName name="_xlnm.Print_Area" localSheetId="2">'ISC XI'!$A1:$AC157</definedName>
    <definedName name="_xlnm.Print_Titles" localSheetId="2">'ISC XI'!$A:$D,'ISC XI'!$4:$5</definedName>
    <definedName name="_xlnm.Print_Titles" localSheetId="3">'Counts'!$7:$7</definedName>
  </definedNames>
  <calcPr calcId="171027" fullCalcOnLoad="1"/>
</workbook>
</file>

<file path=xl/sharedStrings.xml><?xml version="1.0" encoding="utf-8"?>
<sst xmlns="http://schemas.openxmlformats.org/spreadsheetml/2006/main" count="712" uniqueCount="234">
  <si>
    <t>Council list</t>
  </si>
  <si>
    <t>Fill in the green cells. The ICSE IX and ISC XI sheets check every candidate row against the rules below.</t>
  </si>
  <si>
    <t>School</t>
  </si>
  <si>
    <t>Demo Public School</t>
  </si>
  <si>
    <t>CISCE school code</t>
  </si>
  <si>
    <t>XX000</t>
  </si>
  <si>
    <t>Session starts in April of</t>
  </si>
  <si>
    <t>ICSE and ISC exam year</t>
  </si>
  <si>
    <t>Work out ages on</t>
  </si>
  <si>
    <t>From age</t>
  </si>
  <si>
    <t>To age</t>
  </si>
  <si>
    <t>Class IX: ages that look right</t>
  </si>
  <si>
    <t>Class XI: ages that look right</t>
  </si>
  <si>
    <t>CISCE sets no age limit for ICSE or ISC. These ranges only catch a year of birth typed wrong.</t>
  </si>
  <si>
    <t>Dates in the 2028 regulations</t>
  </si>
  <si>
    <t>Class IX admissions regularised by</t>
  </si>
  <si>
    <t>31 July</t>
  </si>
  <si>
    <t>Class XI admissions regularised by</t>
  </si>
  <si>
    <t>31 August</t>
  </si>
  <si>
    <t>No change of subjects after</t>
  </si>
  <si>
    <t>15 September of the year the candidate is registered in Class IX (ICSE) or Class XI (ISC)</t>
  </si>
  <si>
    <t>Corrections to entries free until</t>
  </si>
  <si>
    <t>31 August of the year after registration. After that, each correction is charged.</t>
  </si>
  <si>
    <t>How to use it</t>
  </si>
  <si>
    <t>1. Type one row per candidate on the ICSE IX or ISC XI sheet, copying names and dates of birth from the admission register.</t>
  </si>
  <si>
    <t>2. Pick every subject from its drop-down. To add a subject CISCE allows, type it in an empty row on the Subjects sheet.</t>
  </si>
  <si>
    <t>3. Fix every red cell. The Status column says how many problems are left on the row.</t>
  </si>
  <si>
    <t>4. Print the PDF list from proems.in, fill it in, and have parents check and sign it before you confirm entries.</t>
  </si>
  <si>
    <t>5. These checks follow the ICSE and ISC Regulations for 2028. The CAREERS portal has the final say: follow what it asks for.</t>
  </si>
  <si>
    <t>Free template from proems.in</t>
  </si>
  <si>
    <t>ICSE candidates, Class IX</t>
  </si>
  <si>
    <t>Candidates</t>
  </si>
  <si>
    <t>With something to fix</t>
  </si>
  <si>
    <t>Candidate</t>
  </si>
  <si>
    <t>Group I</t>
  </si>
  <si>
    <t>Group II: two or three</t>
  </si>
  <si>
    <t>Group III: one, or one from each section</t>
  </si>
  <si>
    <t>Exemption and uploads</t>
  </si>
  <si>
    <t>Checks (worked out, don't type here)</t>
  </si>
  <si>
    <t>Working</t>
  </si>
  <si>
    <t>S.No.</t>
  </si>
  <si>
    <t>Section</t>
  </si>
  <si>
    <t>Admission no.</t>
  </si>
  <si>
    <t>Candidate's name</t>
  </si>
  <si>
    <t>Gender</t>
  </si>
  <si>
    <t>Date of birth</t>
  </si>
  <si>
    <t>Nationality</t>
  </si>
  <si>
    <t>Mother's name</t>
  </si>
  <si>
    <t>Father's name</t>
  </si>
  <si>
    <t>Guardian's name (if any)</t>
  </si>
  <si>
    <t>English</t>
  </si>
  <si>
    <t>Second language</t>
  </si>
  <si>
    <t>Second language 2 (one must be Hindi)</t>
  </si>
  <si>
    <t>History, Civics and Geography</t>
  </si>
  <si>
    <t>Group II subject 1</t>
  </si>
  <si>
    <t>Group II subject 2</t>
  </si>
  <si>
    <t>Group II subject 3 (optional)</t>
  </si>
  <si>
    <t>Group III subject</t>
  </si>
  <si>
    <t>Group III subject 2 (other section)</t>
  </si>
  <si>
    <t>Second language exemption (Y if permitted)</t>
  </si>
  <si>
    <t>Photo uploaded (Y/N)</t>
  </si>
  <si>
    <t>Signature uploaded (Y/N)</t>
  </si>
  <si>
    <t>Subjects</t>
  </si>
  <si>
    <t>Missing</t>
  </si>
  <si>
    <t>Names</t>
  </si>
  <si>
    <t>Age</t>
  </si>
  <si>
    <t>Group II</t>
  </si>
  <si>
    <t>Group III</t>
  </si>
  <si>
    <t>Not allowed together</t>
  </si>
  <si>
    <t>Still to upload</t>
  </si>
  <si>
    <t>Status</t>
  </si>
  <si>
    <t>Working: pairs found</t>
  </si>
  <si>
    <t>Working: last pair</t>
  </si>
  <si>
    <t>A</t>
  </si>
  <si>
    <t>2019/0142</t>
  </si>
  <si>
    <t>Aarav Sharma</t>
  </si>
  <si>
    <t>Male</t>
  </si>
  <si>
    <t>Indian</t>
  </si>
  <si>
    <t>Neha Sharma</t>
  </si>
  <si>
    <t>Rakesh Sharma</t>
  </si>
  <si>
    <t>Hindi</t>
  </si>
  <si>
    <t>Mathematics</t>
  </si>
  <si>
    <t>Science</t>
  </si>
  <si>
    <t>Computer Application</t>
  </si>
  <si>
    <t>Y</t>
  </si>
  <si>
    <t>2019/0157</t>
  </si>
  <si>
    <t>Ananya Iyer</t>
  </si>
  <si>
    <t>Female</t>
  </si>
  <si>
    <t>Lakshmi Iyer</t>
  </si>
  <si>
    <t>Suresh Iyer</t>
  </si>
  <si>
    <t>Economics</t>
  </si>
  <si>
    <t>2020/0031</t>
  </si>
  <si>
    <t>Diya menon</t>
  </si>
  <si>
    <t>Priya Menon</t>
  </si>
  <si>
    <t>Arun Menon</t>
  </si>
  <si>
    <t>Malayalam</t>
  </si>
  <si>
    <t>Art</t>
  </si>
  <si>
    <t>2019/0166</t>
  </si>
  <si>
    <t>Ishaan Patel</t>
  </si>
  <si>
    <t>Kavita Patel</t>
  </si>
  <si>
    <t>Hitesh Patel</t>
  </si>
  <si>
    <t>Physical Education</t>
  </si>
  <si>
    <t>Robotics and Artificial Intelligence</t>
  </si>
  <si>
    <t>2021/0012</t>
  </si>
  <si>
    <t>Meera Reddy</t>
  </si>
  <si>
    <t>Anitha Reddy</t>
  </si>
  <si>
    <t>Srinivas Reddy</t>
  </si>
  <si>
    <t>2019/0171</t>
  </si>
  <si>
    <t>Rohan Das</t>
  </si>
  <si>
    <t>Mitali Das</t>
  </si>
  <si>
    <t>Subrata Das</t>
  </si>
  <si>
    <t>Bengali</t>
  </si>
  <si>
    <t>2019/0180</t>
  </si>
  <si>
    <t>Sara Khan</t>
  </si>
  <si>
    <t>Farah Khan</t>
  </si>
  <si>
    <t>Javed Khan</t>
  </si>
  <si>
    <t>Commercial Studies</t>
  </si>
  <si>
    <t>Economic Application</t>
  </si>
  <si>
    <t>2022/0058</t>
  </si>
  <si>
    <t>Vihaan Gupta</t>
  </si>
  <si>
    <t>Ritu Gupta</t>
  </si>
  <si>
    <t>Amit Gupta</t>
  </si>
  <si>
    <t>ISC candidates, Class XI</t>
  </si>
  <si>
    <t>Class X</t>
  </si>
  <si>
    <t>Subjects: English or Modern English, and four or five electives</t>
  </si>
  <si>
    <t>Uploads</t>
  </si>
  <si>
    <t>Class X from</t>
  </si>
  <si>
    <t>Eligibility no. (other boards)</t>
  </si>
  <si>
    <t>English or Modern English</t>
  </si>
  <si>
    <t>Elective 1</t>
  </si>
  <si>
    <t>Elective 2</t>
  </si>
  <si>
    <t>Elective 3</t>
  </si>
  <si>
    <t>Elective 4</t>
  </si>
  <si>
    <t>Elective 5 (optional)</t>
  </si>
  <si>
    <t>Electives</t>
  </si>
  <si>
    <t>Candidates by subject</t>
  </si>
  <si>
    <t>Only rows with a candidate on them are counted. Zero counts are left empty.</t>
  </si>
  <si>
    <t>ICSE, Class IX</t>
  </si>
  <si>
    <t>ISC, Class XI</t>
  </si>
  <si>
    <t>Group</t>
  </si>
  <si>
    <t>Subject</t>
  </si>
  <si>
    <t>Part</t>
  </si>
  <si>
    <t>Subject lists</t>
  </si>
  <si>
    <t>From the ICSE and ISC Regulations for 2028. These lists feed the drop-downs and checks. Add a subject in an empty green row; don't insert or delete rows.</t>
  </si>
  <si>
    <t>ICSE Group I: second language</t>
  </si>
  <si>
    <t>ICSE Group II</t>
  </si>
  <si>
    <t>ICSE Group III</t>
  </si>
  <si>
    <t>ICSE Group I: English</t>
  </si>
  <si>
    <t>ISC compulsory</t>
  </si>
  <si>
    <t>ISC electives</t>
  </si>
  <si>
    <t>Exam</t>
  </si>
  <si>
    <t>Not allowed: this subject</t>
  </si>
  <si>
    <t>with this one</t>
  </si>
  <si>
    <t>No.</t>
  </si>
  <si>
    <t>Ao Naga</t>
  </si>
  <si>
    <t>Indian language</t>
  </si>
  <si>
    <t>ICSE</t>
  </si>
  <si>
    <t>Sanskrit</t>
  </si>
  <si>
    <t>Sanskrit (classical language)</t>
  </si>
  <si>
    <t>Assamese</t>
  </si>
  <si>
    <t>Modern English</t>
  </si>
  <si>
    <t>Modern foreign language</t>
  </si>
  <si>
    <t>Commercial Application</t>
  </si>
  <si>
    <t>ICSE Group I: History, Civics and Geography</t>
  </si>
  <si>
    <t>Classical language</t>
  </si>
  <si>
    <t>Dzongkha</t>
  </si>
  <si>
    <t>Elective English</t>
  </si>
  <si>
    <t>Environmental Science</t>
  </si>
  <si>
    <t>Environmental Application</t>
  </si>
  <si>
    <t>Garo</t>
  </si>
  <si>
    <t>Performing Arts</t>
  </si>
  <si>
    <t>History, Civics and Geography (Thailand)</t>
  </si>
  <si>
    <t>History</t>
  </si>
  <si>
    <t>Gujarati</t>
  </si>
  <si>
    <t>Home Science</t>
  </si>
  <si>
    <t>The Thailand version is only for schools in Thailand.</t>
  </si>
  <si>
    <t>Political Science</t>
  </si>
  <si>
    <t>French</t>
  </si>
  <si>
    <t>Cookery</t>
  </si>
  <si>
    <t>Geography</t>
  </si>
  <si>
    <t>German</t>
  </si>
  <si>
    <t>Kannada</t>
  </si>
  <si>
    <t>Fashion Designing</t>
  </si>
  <si>
    <t>Sociology</t>
  </si>
  <si>
    <t>Spanish</t>
  </si>
  <si>
    <t>Khasi</t>
  </si>
  <si>
    <t>Psychology</t>
  </si>
  <si>
    <t>ISC</t>
  </si>
  <si>
    <t>Kashmiri</t>
  </si>
  <si>
    <t>Yoga</t>
  </si>
  <si>
    <t>Physics</t>
  </si>
  <si>
    <t>Engineering Science</t>
  </si>
  <si>
    <t>Kokborok</t>
  </si>
  <si>
    <t>Technical Drawing Applications</t>
  </si>
  <si>
    <t>Business Studies</t>
  </si>
  <si>
    <t>Geometrical &amp; Mechanical Drawing</t>
  </si>
  <si>
    <t>Geometrical &amp; Building Drawing</t>
  </si>
  <si>
    <t>Lepcha</t>
  </si>
  <si>
    <t>Accountancy</t>
  </si>
  <si>
    <t>Applied Mathematics</t>
  </si>
  <si>
    <t>Mass Media &amp; Communication</t>
  </si>
  <si>
    <t>Entrepreneurship</t>
  </si>
  <si>
    <t>Robotics</t>
  </si>
  <si>
    <t>Artificial Intelligence</t>
  </si>
  <si>
    <t>Marathi</t>
  </si>
  <si>
    <t>Hospitality Management</t>
  </si>
  <si>
    <t>Manipuri</t>
  </si>
  <si>
    <t>B</t>
  </si>
  <si>
    <t>Mizo</t>
  </si>
  <si>
    <t>Assistant Beauty Therapist</t>
  </si>
  <si>
    <t>Chemistry</t>
  </si>
  <si>
    <t>Nepali</t>
  </si>
  <si>
    <t>Assistant Hair Stylist</t>
  </si>
  <si>
    <t>Biology</t>
  </si>
  <si>
    <t>Odia</t>
  </si>
  <si>
    <t>Basic Data Entry Operator</t>
  </si>
  <si>
    <t>Punjabi</t>
  </si>
  <si>
    <t>Dietic Aide</t>
  </si>
  <si>
    <t>Cashier</t>
  </si>
  <si>
    <t>Electricity &amp; Electronics</t>
  </si>
  <si>
    <t>Tamil</t>
  </si>
  <si>
    <t>Early Years Physical Activity Facilitator</t>
  </si>
  <si>
    <t>Tangkhul</t>
  </si>
  <si>
    <t>Auto Service Technician</t>
  </si>
  <si>
    <t>Computer Science</t>
  </si>
  <si>
    <t>Telugu</t>
  </si>
  <si>
    <t>Tenyidie</t>
  </si>
  <si>
    <t>Urdu</t>
  </si>
  <si>
    <t>Bhutia</t>
  </si>
  <si>
    <t>Music</t>
  </si>
  <si>
    <t>Type subjects exactly as they appear in the lists. Both sheets use this table.</t>
  </si>
  <si>
    <t>Biotechnology</t>
  </si>
  <si>
    <t>Legal Studies</t>
  </si>
  <si>
    <t>Rename the three language rows to the language you teach, e.g. Hindi.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</si>
</sst>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;-0;;@"/>
  </numFmts>
  <fonts count="13" x14ac:knownFonts="1">
    <font>
      <color theme="1"/>
      <family val="2"/>
      <scheme val="minor"/>
      <sz val="11"/>
      <name val="Calibri"/>
    </font>
    <font>
      <b/>
      <color rgb="FF4527A4"/>
      <sz val="18"/>
      <name val="Cambria"/>
    </font>
    <font>
      <i/>
      <color rgb="FF5C6880"/>
      <sz val="10"/>
      <name val="Calibri"/>
    </font>
    <font>
      <b/>
      <color rgb="FF0B1222"/>
      <sz val="11"/>
      <name val="Calibri"/>
    </font>
    <font>
      <color rgb="FF0B1222"/>
      <sz val="11"/>
      <name val="Calibri"/>
    </font>
    <font>
      <b/>
      <color rgb="FF0B1222"/>
      <sz val="10"/>
      <name val="Calibri"/>
    </font>
    <font>
      <b/>
      <color rgb="FF4527A4"/>
      <sz val="11"/>
      <name val="Calibri"/>
    </font>
    <font>
      <color rgb="FF0B1222"/>
      <sz val="10"/>
      <name val="Calibri"/>
    </font>
    <font>
      <color rgb="FF5C6880"/>
      <sz val="9"/>
      <name val="Calibri"/>
    </font>
    <font>
      <b/>
      <color rgb="FF4527A4"/>
      <sz val="16"/>
      <name val="Cambria"/>
    </font>
    <font>
      <color rgb="FF5C6880"/>
      <sz val="11"/>
      <name val="Calibri"/>
    </font>
    <font>
      <i/>
      <color rgb="FF5C6880"/>
      <sz val="9"/>
      <name val="Calibri"/>
    </font>
    <font>
      <color rgb="FF5C6880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FF8EC"/>
      </patternFill>
    </fill>
    <fill>
      <patternFill patternType="solid">
        <fgColor rgb="FFFFFAF5"/>
      </patternFill>
    </fill>
    <fill>
      <patternFill patternType="solid">
        <fgColor rgb="FFF1ECFF"/>
      </patternFill>
    </fill>
  </fills>
  <borders count="2">
    <border>
      <left/>
      <right/>
      <top/>
      <bottom/>
      <diagonal/>
    </border>
    <border>
      <left style="thin">
        <color rgb="FFC9D1DC"/>
      </left>
      <right style="thin">
        <color rgb="FFC9D1DC"/>
      </right>
      <top style="thin">
        <color rgb="FFC9D1DC"/>
      </top>
      <bottom style="thin">
        <color rgb="FFC9D1DC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3" fillId="0" borderId="0" xfId="0" applyFont="1" applyAlignment="1">
      <alignment horizontal="right" vertical="center"/>
    </xf>
    <xf numFmtId="0" fontId="5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10">
    <dxf>
      <font>
        <b/>
        <color rgb="FFB42318"/>
      </font>
      <fill>
        <patternFill patternType="solid">
          <bgColor rgb="FFFDE4E4"/>
        </patternFill>
      </fill>
    </dxf>
    <dxf>
      <font>
        <color rgb="FFB42318"/>
      </font>
      <fill>
        <patternFill patternType="solid">
          <bgColor rgb="FFFDE4E4"/>
        </patternFill>
      </fill>
    </dxf>
    <dxf>
      <font>
        <b/>
        <color rgb="FF0B1222"/>
      </font>
      <fill>
        <patternFill patternType="solid">
          <bgColor rgb="FFEFF8EC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ont>
        <color rgb="FF5C6880"/>
      </font>
    </dxf>
    <dxf>
      <font>
        <color rgb="FF5C6880"/>
      </font>
    </dxf>
    <dxf>
      <font>
        <b/>
        <color rgb="FFB42318"/>
      </font>
      <fill>
        <patternFill patternType="solid">
          <bgColor rgb="FFFDE4E4"/>
        </patternFill>
      </fill>
    </dxf>
    <dxf>
      <font>
        <color rgb="FFB42318"/>
      </font>
      <fill>
        <patternFill patternType="solid">
          <bgColor rgb="FFFDE4E4"/>
        </patternFill>
      </fill>
    </dxf>
    <dxf>
      <font>
        <b/>
        <color rgb="FF0B1222"/>
      </font>
      <fill>
        <patternFill patternType="solid">
          <bgColor rgb="FFEFF8EC"/>
        </patternFill>
      </fill>
    </dxf>
    <dxf>
      <font>
        <b/>
        <color rgb="FFB42318"/>
      </font>
      <fill>
        <patternFill patternType="solid">
          <bgColor rgb="FFFD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cisce-council-list-format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cisce-council-list-format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cisce-council-list-format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cisce-council-list-format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cisce-council-list-forma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workbookViewId="0" showGridLines="0"/>
  </sheetViews>
  <sheetFormatPr defaultRowHeight="15" outlineLevelRow="0" outlineLevelCol="0" x14ac:dyDescent="55"/>
  <cols>
    <col min="1" max="1" width="38" customWidth="1"/>
    <col min="2" max="3" width="14" customWidth="1"/>
    <col min="4" max="4" width="4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4" x14ac:dyDescent="0.25">
      <c r="A4" s="3" t="s">
        <v>2</v>
      </c>
      <c r="B4" s="4" t="s">
        <v>3</v>
      </c>
      <c r="C4" s="4"/>
      <c r="D4" s="4"/>
    </row>
    <row r="5" spans="1:4" x14ac:dyDescent="0.25">
      <c r="A5" s="3" t="s">
        <v>4</v>
      </c>
      <c r="B5" s="4" t="s">
        <v>5</v>
      </c>
      <c r="C5" s="4"/>
      <c r="D5" s="4"/>
    </row>
    <row r="6" spans="1:2" x14ac:dyDescent="0.25">
      <c r="A6" s="3" t="s">
        <v>6</v>
      </c>
      <c r="B6" s="4">
        <v>2026</v>
      </c>
    </row>
    <row r="7" spans="1:2" x14ac:dyDescent="0.25">
      <c r="A7" s="3" t="s">
        <v>7</v>
      </c>
      <c r="B7" s="5">
        <f>B6+2</f>
        <v>2028</v>
      </c>
    </row>
    <row r="8" spans="1:2" x14ac:dyDescent="0.25">
      <c r="A8" s="3" t="s">
        <v>8</v>
      </c>
      <c r="B8" s="6">
        <v>46113</v>
      </c>
    </row>
    <row r="9" spans="2:3" x14ac:dyDescent="0.25">
      <c r="B9" s="7" t="s">
        <v>9</v>
      </c>
      <c r="C9" s="7" t="s">
        <v>10</v>
      </c>
    </row>
    <row r="10" spans="1:3" x14ac:dyDescent="0.25">
      <c r="A10" s="3" t="s">
        <v>11</v>
      </c>
      <c r="B10" s="8">
        <v>12</v>
      </c>
      <c r="C10" s="8">
        <v>17</v>
      </c>
    </row>
    <row r="11" spans="1:3" x14ac:dyDescent="0.25">
      <c r="A11" s="3" t="s">
        <v>12</v>
      </c>
      <c r="B11" s="8">
        <v>14</v>
      </c>
      <c r="C11" s="8">
        <v>19</v>
      </c>
    </row>
    <row r="12" spans="1:4" x14ac:dyDescent="0.25">
      <c r="A12" s="2" t="s">
        <v>13</v>
      </c>
      <c r="B12" s="2"/>
      <c r="C12" s="2"/>
      <c r="D12" s="2"/>
    </row>
    <row r="14" spans="1:1" x14ac:dyDescent="0.25">
      <c r="A14" s="9" t="s">
        <v>14</v>
      </c>
    </row>
    <row r="15" ht="16" customHeight="1" spans="1:4" x14ac:dyDescent="0.25">
      <c r="A15" s="10" t="s">
        <v>15</v>
      </c>
      <c r="B15" s="11" t="s">
        <v>16</v>
      </c>
      <c r="C15" s="11"/>
      <c r="D15" s="11"/>
    </row>
    <row r="16" ht="16" customHeight="1" spans="1:4" x14ac:dyDescent="0.25">
      <c r="A16" s="10" t="s">
        <v>17</v>
      </c>
      <c r="B16" s="11" t="s">
        <v>18</v>
      </c>
      <c r="C16" s="11"/>
      <c r="D16" s="11"/>
    </row>
    <row r="17" ht="30" customHeight="1" spans="1:4" x14ac:dyDescent="0.25">
      <c r="A17" s="10" t="s">
        <v>19</v>
      </c>
      <c r="B17" s="11" t="s">
        <v>20</v>
      </c>
      <c r="C17" s="11"/>
      <c r="D17" s="11"/>
    </row>
    <row r="18" ht="30" customHeight="1" spans="1:4" x14ac:dyDescent="0.25">
      <c r="A18" s="10" t="s">
        <v>21</v>
      </c>
      <c r="B18" s="11" t="s">
        <v>22</v>
      </c>
      <c r="C18" s="11"/>
      <c r="D18" s="11"/>
    </row>
    <row r="20" spans="1:1" x14ac:dyDescent="0.25">
      <c r="A20" s="9" t="s">
        <v>23</v>
      </c>
    </row>
    <row r="21" ht="28" customHeight="1" spans="1:4" x14ac:dyDescent="0.25">
      <c r="A21" s="12" t="s">
        <v>24</v>
      </c>
      <c r="B21" s="12"/>
      <c r="C21" s="12"/>
      <c r="D21" s="12"/>
    </row>
    <row r="22" ht="28" customHeight="1" spans="1:4" x14ac:dyDescent="0.25">
      <c r="A22" s="12" t="s">
        <v>25</v>
      </c>
      <c r="B22" s="12"/>
      <c r="C22" s="12"/>
      <c r="D22" s="12"/>
    </row>
    <row r="23" ht="28" customHeight="1" spans="1:4" x14ac:dyDescent="0.25">
      <c r="A23" s="12" t="s">
        <v>26</v>
      </c>
      <c r="B23" s="12"/>
      <c r="C23" s="12"/>
      <c r="D23" s="12"/>
    </row>
    <row r="24" ht="28" customHeight="1" spans="1:4" x14ac:dyDescent="0.25">
      <c r="A24" s="12" t="s">
        <v>27</v>
      </c>
      <c r="B24" s="12"/>
      <c r="C24" s="12"/>
      <c r="D24" s="12"/>
    </row>
    <row r="25" ht="28" customHeight="1" spans="1:4" x14ac:dyDescent="0.25">
      <c r="A25" s="12" t="s">
        <v>28</v>
      </c>
      <c r="B25" s="12"/>
      <c r="C25" s="12"/>
      <c r="D25" s="12"/>
    </row>
    <row r="27" spans="1:1" x14ac:dyDescent="0.25">
      <c r="A27" s="13" t="s">
        <v>29</v>
      </c>
    </row>
  </sheetData>
  <mergeCells count="12">
    <mergeCell ref="B4:D4"/>
    <mergeCell ref="B5:D5"/>
    <mergeCell ref="A12:D12"/>
    <mergeCell ref="B15:D15"/>
    <mergeCell ref="B16:D16"/>
    <mergeCell ref="B17:D17"/>
    <mergeCell ref="B18:D18"/>
    <mergeCell ref="A21:D21"/>
    <mergeCell ref="A22:D22"/>
    <mergeCell ref="A23:D23"/>
    <mergeCell ref="A24:D24"/>
    <mergeCell ref="A25:D25"/>
  </mergeCells>
  <hyperlinks>
    <hyperlink ref="A27" r:id="rId1"/>
  </hyperlinks>
  <printOptions horizontalCentered="1"/>
  <pageMargins left="0.4" right="0.4" top="0.5" bottom="0.6" header="0.3" footer="0.3"/>
  <pageSetup paperSize="9" orientation="portrait" fitToWidth="1" fitToHeight="1"/>
  <headerFooter>
    <oddFooter>&amp;R&amp;8&amp;K5C6880Free template from proems.in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57"/>
  <sheetViews>
    <sheetView workbookViewId="0" showGridLines="0">
      <pane xSplit="4" ySplit="5" topLeftCell="E6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2" customWidth="1"/>
    <col min="4" max="4" width="24" customWidth="1"/>
    <col min="6" max="6" width="12" customWidth="1"/>
    <col min="7" max="7" width="11" customWidth="1"/>
    <col min="8" max="9" width="20" customWidth="1"/>
    <col min="10" max="10" width="18" customWidth="1"/>
    <col min="12" max="12" width="13" customWidth="1"/>
    <col min="13" max="13" width="15" customWidth="1"/>
    <col min="14" max="14" width="20" customWidth="1"/>
    <col min="15" max="17" width="16" customWidth="1"/>
    <col min="18" max="19" width="22" customWidth="1"/>
    <col min="20" max="20" width="12" customWidth="1"/>
    <col min="22" max="22" width="10" customWidth="1"/>
    <col min="24" max="24" width="22" customWidth="1"/>
    <col min="25" max="25" width="26" customWidth="1"/>
    <col min="26" max="26" width="18" customWidth="1"/>
    <col min="27" max="27" width="30" customWidth="1"/>
    <col min="28" max="28" width="18" customWidth="1"/>
    <col min="29" max="29" width="26" customWidth="1"/>
    <col min="30" max="30" width="34" customWidth="1"/>
    <col min="31" max="31" width="16" customWidth="1"/>
    <col min="32" max="32" width="10" customWidth="1"/>
  </cols>
  <sheetData>
    <row r="1" spans="1:1" x14ac:dyDescent="0.25">
      <c r="A1" s="14" t="s">
        <v>30</v>
      </c>
    </row>
    <row r="2" spans="1:1" x14ac:dyDescent="0.25">
      <c r="A2" s="15" t="str">
        <f>Setup!$B$4&amp;"   ·   CISCE school code "&amp;Setup!$B$5&amp;"   ·   ICSE "&amp;Setup!$B$7</f>
        <v>Demo Public School   ·   CISCE school code XX000   ·   ICSE 2028</v>
      </c>
    </row>
    <row r="3" spans="2:8" x14ac:dyDescent="0.25">
      <c r="B3" s="16" t="s">
        <v>31</v>
      </c>
      <c r="C3" s="16"/>
      <c r="D3" s="5">
        <f>SUMPRODUCT(--($AF$6:$AF$155&lt;&gt;""))</f>
        <v>8</v>
      </c>
      <c r="E3" s="16" t="s">
        <v>32</v>
      </c>
      <c r="F3" s="16"/>
      <c r="G3" s="16"/>
      <c r="H3" s="5">
        <f>SUMPRODUCT(($AF$6:$AF$155&lt;&gt;"")*($AF$6:$AF$155&lt;&gt;"OK"))</f>
        <v>3</v>
      </c>
    </row>
    <row r="4" spans="1:34" x14ac:dyDescent="0.25">
      <c r="A4" s="7" t="s">
        <v>33</v>
      </c>
      <c r="B4" s="7"/>
      <c r="C4" s="7"/>
      <c r="D4" s="7"/>
      <c r="E4" s="7"/>
      <c r="F4" s="7"/>
      <c r="G4" s="7"/>
      <c r="H4" s="7"/>
      <c r="I4" s="7"/>
      <c r="J4" s="7"/>
      <c r="K4" s="7" t="s">
        <v>34</v>
      </c>
      <c r="L4" s="7"/>
      <c r="M4" s="7"/>
      <c r="N4" s="7"/>
      <c r="O4" s="7" t="s">
        <v>35</v>
      </c>
      <c r="P4" s="7"/>
      <c r="Q4" s="7"/>
      <c r="R4" s="7" t="s">
        <v>36</v>
      </c>
      <c r="S4" s="7"/>
      <c r="T4" s="7" t="s">
        <v>37</v>
      </c>
      <c r="U4" s="7"/>
      <c r="V4" s="7"/>
      <c r="W4" s="7" t="s">
        <v>38</v>
      </c>
      <c r="X4" s="7"/>
      <c r="Y4" s="7"/>
      <c r="Z4" s="7"/>
      <c r="AA4" s="7"/>
      <c r="AB4" s="7"/>
      <c r="AC4" s="7"/>
      <c r="AD4" s="7"/>
      <c r="AE4" s="7"/>
      <c r="AF4" s="7"/>
      <c r="AG4" s="7" t="s">
        <v>39</v>
      </c>
      <c r="AH4" s="7"/>
    </row>
    <row r="5" ht="46" customHeight="1" spans="1:34" x14ac:dyDescent="0.25">
      <c r="A5" s="7" t="s">
        <v>40</v>
      </c>
      <c r="B5" s="7" t="s">
        <v>41</v>
      </c>
      <c r="C5" s="7" t="s">
        <v>42</v>
      </c>
      <c r="D5" s="7" t="s">
        <v>43</v>
      </c>
      <c r="E5" s="7" t="s">
        <v>44</v>
      </c>
      <c r="F5" s="7" t="s">
        <v>45</v>
      </c>
      <c r="G5" s="7" t="s">
        <v>46</v>
      </c>
      <c r="H5" s="7" t="s">
        <v>47</v>
      </c>
      <c r="I5" s="7" t="s">
        <v>48</v>
      </c>
      <c r="J5" s="7" t="s">
        <v>49</v>
      </c>
      <c r="K5" s="7" t="s">
        <v>50</v>
      </c>
      <c r="L5" s="7" t="s">
        <v>51</v>
      </c>
      <c r="M5" s="7" t="s">
        <v>52</v>
      </c>
      <c r="N5" s="7" t="s">
        <v>53</v>
      </c>
      <c r="O5" s="7" t="s">
        <v>54</v>
      </c>
      <c r="P5" s="7" t="s">
        <v>55</v>
      </c>
      <c r="Q5" s="7" t="s">
        <v>56</v>
      </c>
      <c r="R5" s="7" t="s">
        <v>57</v>
      </c>
      <c r="S5" s="7" t="s">
        <v>58</v>
      </c>
      <c r="T5" s="7" t="s">
        <v>59</v>
      </c>
      <c r="U5" s="7" t="s">
        <v>60</v>
      </c>
      <c r="V5" s="7" t="s">
        <v>61</v>
      </c>
      <c r="W5" s="17" t="s">
        <v>62</v>
      </c>
      <c r="X5" s="17" t="s">
        <v>63</v>
      </c>
      <c r="Y5" s="17" t="s">
        <v>64</v>
      </c>
      <c r="Z5" s="17" t="s">
        <v>65</v>
      </c>
      <c r="AA5" s="17" t="s">
        <v>34</v>
      </c>
      <c r="AB5" s="17" t="s">
        <v>66</v>
      </c>
      <c r="AC5" s="17" t="s">
        <v>67</v>
      </c>
      <c r="AD5" s="17" t="s">
        <v>68</v>
      </c>
      <c r="AE5" s="17" t="s">
        <v>69</v>
      </c>
      <c r="AF5" s="17" t="s">
        <v>70</v>
      </c>
      <c r="AG5" s="18" t="s">
        <v>71</v>
      </c>
      <c r="AH5" s="18" t="s">
        <v>72</v>
      </c>
    </row>
    <row r="6" spans="1:34" x14ac:dyDescent="0.25">
      <c r="A6" s="19">
        <v>1</v>
      </c>
      <c r="B6" s="8" t="s">
        <v>73</v>
      </c>
      <c r="C6" s="20" t="s">
        <v>74</v>
      </c>
      <c r="D6" s="4" t="s">
        <v>75</v>
      </c>
      <c r="E6" s="8" t="s">
        <v>76</v>
      </c>
      <c r="F6" s="21">
        <v>40982</v>
      </c>
      <c r="G6" s="8" t="s">
        <v>77</v>
      </c>
      <c r="H6" s="4" t="s">
        <v>78</v>
      </c>
      <c r="I6" s="4" t="s">
        <v>79</v>
      </c>
      <c r="J6" s="4"/>
      <c r="K6" s="8" t="s">
        <v>50</v>
      </c>
      <c r="L6" s="4" t="s">
        <v>80</v>
      </c>
      <c r="M6" s="4"/>
      <c r="N6" s="4" t="s">
        <v>53</v>
      </c>
      <c r="O6" s="4" t="s">
        <v>81</v>
      </c>
      <c r="P6" s="4" t="s">
        <v>82</v>
      </c>
      <c r="Q6" s="4"/>
      <c r="R6" s="4" t="s">
        <v>83</v>
      </c>
      <c r="S6" s="4"/>
      <c r="T6" s="8"/>
      <c r="U6" s="8" t="s">
        <v>84</v>
      </c>
      <c r="V6" s="8" t="s">
        <v>84</v>
      </c>
      <c r="W6" s="22">
        <f>IF(COUNTA($B6:$J6,$L6:$M6,$O6:$V6)&gt;0,COUNTA($K6:$S6),"")</f>
        <v>6</v>
      </c>
      <c r="X6" s="23" t="str">
        <f>IF(COUNTA($B6:$J6,$L6:$M6,$O6:$V6)&gt;0,MID(IF($B6="","; Section","")&amp;IF($C6="","; Admission no.","")&amp;IF($D6="","; Name","")&amp;IF($E6="","; Gender","")&amp;IF($F6="","; Date of birth","")&amp;IF($G6="","; Nationality","")&amp;IF(COUNTA($H6:$J6)=0,"; Parent or guardian",""),3,300),"")</f>
        <v/>
      </c>
      <c r="Y6" s="23" t="str">
        <f>IF(COUNTA($B6:$J6,$L6:$M6,$O6:$V6)&gt;0,MID(IF($D6="","",IF($D6&lt;&gt;TRIM($D6),"; Name: extra spaces","")&amp;IF(SUMPRODUCT(--ISNUMBER(FIND(" "&amp;{"a","b","c","d","e","f","g","h","i","j","k","l","m","n","o","p","q","r","s","t","u","v","w","x","y","z"}," "&amp;$D6)))&gt;0,"; Name: small first letter",""))&amp;IF($H6="","",IF($H6&lt;&gt;TRIM($H6),"; Mother: extra spaces","")&amp;IF(SUMPRODUCT(--ISNUMBER(FIND(" "&amp;{"a","b","c","d","e","f","g","h","i","j","k","l","m","n","o","p","q","r","s","t","u","v","w","x","y","z"}," "&amp;$H6)))&gt;0,"; Mother: small first letter",""))&amp;IF($I6="","",IF($I6&lt;&gt;TRIM($I6),"; Father: extra spaces","")&amp;IF(SUMPRODUCT(--ISNUMBER(FIND(" "&amp;{"a","b","c","d","e","f","g","h","i","j","k","l","m","n","o","p","q","r","s","t","u","v","w","x","y","z"}," "&amp;$I6)))&gt;0,"; Father: small first letter",""))&amp;IF($J6="","",IF($J6&lt;&gt;TRIM($J6),"; Guardian: extra spaces","")&amp;IF(SUMPRODUCT(--ISNUMBER(FIND(" "&amp;{"a","b","c","d","e","f","g","h","i","j","k","l","m","n","o","p","q","r","s","t","u","v","w","x","y","z"}," "&amp;$J6)))&gt;0,"; Guardian: small first letter","")),3,300),"")</f>
        <v/>
      </c>
      <c r="Z6" s="23" t="str">
        <f>IF(OR(NOT(COUNTA($B6:$J6,$L6:$M6,$O6:$V6)&gt;0),$F6=""),"",IF(NOT(ISNUMBER($F6)),"Not a date",IF(OR((YEAR(Setup!$B$8)-YEAR($F6)-IF(OR(MONTH($F6)&gt;MONTH(Setup!$B$8),AND(MONTH($F6)=MONTH(Setup!$B$8),DAY($F6)&gt;DAY(Setup!$B$8))),1,0))&lt;Setup!$B$10,(YEAR(Setup!$B$8)-YEAR($F6)-IF(OR(MONTH($F6)&gt;MONTH(Setup!$B$8),AND(MONTH($F6)=MONTH(Setup!$B$8),DAY($F6)&gt;DAY(Setup!$B$8))),1,0))&gt;Setup!$C$10),"Age "&amp;(YEAR(Setup!$B$8)-YEAR($F6)-IF(OR(MONTH($F6)&gt;MONTH(Setup!$B$8),AND(MONTH($F6)=MONTH(Setup!$B$8),DAY($F6)&gt;DAY(Setup!$B$8))),1,0))&amp;": check the date","")))</f>
        <v/>
      </c>
      <c r="AA6" s="23" t="str">
        <f>IF(COUNTA($B6:$J6,$L6:$M6,$O6:$V6)&gt;0,MID(IF($K6="","; English missing","")&amp;IF($N6="","; History, Civics and Geography missing","")&amp;IF(AND($T6&lt;&gt;"Y",COUNTA($L6:$M6)=0),"; No second language","")&amp;IF(AND($T6="Y",COUNTA($L6:$M6)&gt;0),"; Exempt, but a second language is filled in","")&amp;IF(AND(COUNTA($L6:$M6)=2,$L6&lt;&gt;"Hindi",$M6&lt;&gt;"Hindi"),"; Two second languages: one must be Hindi",""),3,300),"")</f>
        <v/>
      </c>
      <c r="AB6" s="23" t="str">
        <f>IF(COUNTA($B6:$J6,$L6:$M6,$O6:$V6)&gt;0,IF(COUNTA($O6:$Q6)&lt;2,"Needs 2 or 3, has "&amp;COUNTA($O6:$Q6),""),"")</f>
        <v/>
      </c>
      <c r="AC6" s="23" t="str">
        <f>IF(COUNTA($B6:$J6,$L6:$M6,$O6:$V6)&gt;0,IF(COUNTA($R6:$S6)=0,"Needs 1 or 2",IF(AND($R6&lt;&gt;"",$S6&lt;&gt;"",IFERROR(INDEX(Subjects!$F$5:$F$32,MATCH($R6,Subjects!$E$5:$E$32,0)),"?")=IFERROR(INDEX(Subjects!$F$5:$F$32,MATCH($S6,Subjects!$E$5:$E$32,0)),"!")),"Two must be one from A, one from B","")),"")</f>
        <v/>
      </c>
      <c r="AD6" s="23" t="str">
        <f>IF(COUNTA($B6:$J6,$L6:$M6,$O6:$V6)&gt;0,MID(IF(SUM($AG6)=0,"","; "&amp;INDEX(Subjects!$O$5:$O$29,$AH6)&amp;" with "&amp;INDEX(Subjects!$P$5:$P$29,$AH6)&amp;IF($AG6&gt;1," (+"&amp;($AG6-1)&amp;" more)",""))&amp;IF(SUMPRODUCT(($K6:$S6&lt;&gt;"")*(COUNTIF($K6:$S6,$K6:$S6&amp;"")&gt;1))&gt;0,"; Same subject twice",""),3,300),"")</f>
        <v/>
      </c>
      <c r="AE6" s="23" t="str">
        <f>IF(COUNTA($B6:$J6,$L6:$M6,$O6:$V6)&gt;0,MID(IF($U6&lt;&gt;"Y","; Photo","")&amp;IF($V6&lt;&gt;"Y","; Signature",""),3,50),"")</f>
        <v/>
      </c>
      <c r="AF6" s="24" t="str">
        <f>IF(COUNTA($B6:$J6,$L6:$M6,$O6:$V6)&gt;0,IF(SUMPRODUCT(--($X6:$AE6&lt;&gt;""))=0,"OK",SUMPRODUCT(--($X6:$AE6&lt;&gt;""))&amp;" to fix"),"")</f>
        <v>OK</v>
      </c>
      <c r="AG6" s="25">
        <f>IF(COUNTA($B6:$J6,$L6:$M6,$O6:$V6)&gt;0,SUMPRODUCT((Subjects!$O$5:$O$29&lt;&gt;"")*(Subjects!$P$5:$P$29&lt;&gt;"")*(COUNTIF($K6:$S6,Subjects!$O$5:$O$29&amp;"")&gt;0)*(COUNTIF($K6:$S6,Subjects!$P$5:$P$29&amp;"")&gt;0)),"")</f>
        <v>0</v>
      </c>
      <c r="AH6" s="25" t="str">
        <f>IF(SUM($AG6)=0,"",LOOKUP(2,1/((Subjects!$O$5:$O$29&lt;&gt;"")*(Subjects!$P$5:$P$29&lt;&gt;"")*(COUNTIF($K6:$S6,Subjects!$O$5:$O$29&amp;"")&gt;0)*(COUNTIF($K6:$S6,Subjects!$P$5:$P$29&amp;"")&gt;0)),Subjects!$Q$5:$Q$29))</f>
        <v/>
      </c>
    </row>
    <row r="7" spans="1:34" x14ac:dyDescent="0.25">
      <c r="A7" s="19">
        <v>2</v>
      </c>
      <c r="B7" s="8" t="s">
        <v>73</v>
      </c>
      <c r="C7" s="20" t="s">
        <v>85</v>
      </c>
      <c r="D7" s="4" t="s">
        <v>86</v>
      </c>
      <c r="E7" s="8" t="s">
        <v>87</v>
      </c>
      <c r="F7" s="21">
        <v>41092</v>
      </c>
      <c r="G7" s="8" t="s">
        <v>77</v>
      </c>
      <c r="H7" s="4" t="s">
        <v>88</v>
      </c>
      <c r="I7" s="4" t="s">
        <v>89</v>
      </c>
      <c r="J7" s="4"/>
      <c r="K7" s="8" t="s">
        <v>50</v>
      </c>
      <c r="L7" s="4" t="s">
        <v>80</v>
      </c>
      <c r="M7" s="4"/>
      <c r="N7" s="4" t="s">
        <v>53</v>
      </c>
      <c r="O7" s="4" t="s">
        <v>81</v>
      </c>
      <c r="P7" s="4" t="s">
        <v>82</v>
      </c>
      <c r="Q7" s="4" t="s">
        <v>90</v>
      </c>
      <c r="R7" s="4" t="s">
        <v>83</v>
      </c>
      <c r="S7" s="4"/>
      <c r="T7" s="8"/>
      <c r="U7" s="8" t="s">
        <v>84</v>
      </c>
      <c r="V7" s="8" t="s">
        <v>84</v>
      </c>
      <c r="W7" s="22">
        <f>IF(COUNTA($B7:$J7,$L7:$M7,$O7:$V7)&gt;0,COUNTA($K7:$S7),"")</f>
        <v>7</v>
      </c>
      <c r="X7" s="23" t="str">
        <f>IF(COUNTA($B7:$J7,$L7:$M7,$O7:$V7)&gt;0,MID(IF($B7="","; Section","")&amp;IF($C7="","; Admission no.","")&amp;IF($D7="","; Name","")&amp;IF($E7="","; Gender","")&amp;IF($F7="","; Date of birth","")&amp;IF($G7="","; Nationality","")&amp;IF(COUNTA($H7:$J7)=0,"; Parent or guardian",""),3,300),"")</f>
        <v/>
      </c>
      <c r="Y7" s="23" t="str">
        <f>IF(COUNTA($B7:$J7,$L7:$M7,$O7:$V7)&gt;0,MID(IF($D7="","",IF($D7&lt;&gt;TRIM($D7),"; Name: extra spaces","")&amp;IF(SUMPRODUCT(--ISNUMBER(FIND(" "&amp;{"a","b","c","d","e","f","g","h","i","j","k","l","m","n","o","p","q","r","s","t","u","v","w","x","y","z"}," "&amp;$D7)))&gt;0,"; Name: small first letter",""))&amp;IF($H7="","",IF($H7&lt;&gt;TRIM($H7),"; Mother: extra spaces","")&amp;IF(SUMPRODUCT(--ISNUMBER(FIND(" "&amp;{"a","b","c","d","e","f","g","h","i","j","k","l","m","n","o","p","q","r","s","t","u","v","w","x","y","z"}," "&amp;$H7)))&gt;0,"; Mother: small first letter",""))&amp;IF($I7="","",IF($I7&lt;&gt;TRIM($I7),"; Father: extra spaces","")&amp;IF(SUMPRODUCT(--ISNUMBER(FIND(" "&amp;{"a","b","c","d","e","f","g","h","i","j","k","l","m","n","o","p","q","r","s","t","u","v","w","x","y","z"}," "&amp;$I7)))&gt;0,"; Father: small first letter",""))&amp;IF($J7="","",IF($J7&lt;&gt;TRIM($J7),"; Guardian: extra spaces","")&amp;IF(SUMPRODUCT(--ISNUMBER(FIND(" "&amp;{"a","b","c","d","e","f","g","h","i","j","k","l","m","n","o","p","q","r","s","t","u","v","w","x","y","z"}," "&amp;$J7)))&gt;0,"; Guardian: small first letter","")),3,300),"")</f>
        <v/>
      </c>
      <c r="Z7" s="23" t="str">
        <f>IF(OR(NOT(COUNTA($B7:$J7,$L7:$M7,$O7:$V7)&gt;0),$F7=""),"",IF(NOT(ISNUMBER($F7)),"Not a date",IF(OR((YEAR(Setup!$B$8)-YEAR($F7)-IF(OR(MONTH($F7)&gt;MONTH(Setup!$B$8),AND(MONTH($F7)=MONTH(Setup!$B$8),DAY($F7)&gt;DAY(Setup!$B$8))),1,0))&lt;Setup!$B$10,(YEAR(Setup!$B$8)-YEAR($F7)-IF(OR(MONTH($F7)&gt;MONTH(Setup!$B$8),AND(MONTH($F7)=MONTH(Setup!$B$8),DAY($F7)&gt;DAY(Setup!$B$8))),1,0))&gt;Setup!$C$10),"Age "&amp;(YEAR(Setup!$B$8)-YEAR($F7)-IF(OR(MONTH($F7)&gt;MONTH(Setup!$B$8),AND(MONTH($F7)=MONTH(Setup!$B$8),DAY($F7)&gt;DAY(Setup!$B$8))),1,0))&amp;": check the date","")))</f>
        <v/>
      </c>
      <c r="AA7" s="23" t="str">
        <f>IF(COUNTA($B7:$J7,$L7:$M7,$O7:$V7)&gt;0,MID(IF($K7="","; English missing","")&amp;IF($N7="","; History, Civics and Geography missing","")&amp;IF(AND($T7&lt;&gt;"Y",COUNTA($L7:$M7)=0),"; No second language","")&amp;IF(AND($T7="Y",COUNTA($L7:$M7)&gt;0),"; Exempt, but a second language is filled in","")&amp;IF(AND(COUNTA($L7:$M7)=2,$L7&lt;&gt;"Hindi",$M7&lt;&gt;"Hindi"),"; Two second languages: one must be Hindi",""),3,300),"")</f>
        <v/>
      </c>
      <c r="AB7" s="23" t="str">
        <f>IF(COUNTA($B7:$J7,$L7:$M7,$O7:$V7)&gt;0,IF(COUNTA($O7:$Q7)&lt;2,"Needs 2 or 3, has "&amp;COUNTA($O7:$Q7),""),"")</f>
        <v/>
      </c>
      <c r="AC7" s="23" t="str">
        <f>IF(COUNTA($B7:$J7,$L7:$M7,$O7:$V7)&gt;0,IF(COUNTA($R7:$S7)=0,"Needs 1 or 2",IF(AND($R7&lt;&gt;"",$S7&lt;&gt;"",IFERROR(INDEX(Subjects!$F$5:$F$32,MATCH($R7,Subjects!$E$5:$E$32,0)),"?")=IFERROR(INDEX(Subjects!$F$5:$F$32,MATCH($S7,Subjects!$E$5:$E$32,0)),"!")),"Two must be one from A, one from B","")),"")</f>
        <v/>
      </c>
      <c r="AD7" s="23" t="str">
        <f>IF(COUNTA($B7:$J7,$L7:$M7,$O7:$V7)&gt;0,MID(IF(SUM($AG7)=0,"","; "&amp;INDEX(Subjects!$O$5:$O$29,$AH7)&amp;" with "&amp;INDEX(Subjects!$P$5:$P$29,$AH7)&amp;IF($AG7&gt;1," (+"&amp;($AG7-1)&amp;" more)",""))&amp;IF(SUMPRODUCT(($K7:$S7&lt;&gt;"")*(COUNTIF($K7:$S7,$K7:$S7&amp;"")&gt;1))&gt;0,"; Same subject twice",""),3,300),"")</f>
        <v/>
      </c>
      <c r="AE7" s="23" t="str">
        <f>IF(COUNTA($B7:$J7,$L7:$M7,$O7:$V7)&gt;0,MID(IF($U7&lt;&gt;"Y","; Photo","")&amp;IF($V7&lt;&gt;"Y","; Signature",""),3,50),"")</f>
        <v/>
      </c>
      <c r="AF7" s="24" t="str">
        <f>IF(COUNTA($B7:$J7,$L7:$M7,$O7:$V7)&gt;0,IF(SUMPRODUCT(--($X7:$AE7&lt;&gt;""))=0,"OK",SUMPRODUCT(--($X7:$AE7&lt;&gt;""))&amp;" to fix"),"")</f>
        <v>OK</v>
      </c>
      <c r="AG7" s="25">
        <f>IF(COUNTA($B7:$J7,$L7:$M7,$O7:$V7)&gt;0,SUMPRODUCT((Subjects!$O$5:$O$29&lt;&gt;"")*(Subjects!$P$5:$P$29&lt;&gt;"")*(COUNTIF($K7:$S7,Subjects!$O$5:$O$29&amp;"")&gt;0)*(COUNTIF($K7:$S7,Subjects!$P$5:$P$29&amp;"")&gt;0)),"")</f>
        <v>0</v>
      </c>
      <c r="AH7" s="25" t="str">
        <f>IF(SUM($AG7)=0,"",LOOKUP(2,1/((Subjects!$O$5:$O$29&lt;&gt;"")*(Subjects!$P$5:$P$29&lt;&gt;"")*(COUNTIF($K7:$S7,Subjects!$O$5:$O$29&amp;"")&gt;0)*(COUNTIF($K7:$S7,Subjects!$P$5:$P$29&amp;"")&gt;0)),Subjects!$Q$5:$Q$29))</f>
        <v/>
      </c>
    </row>
    <row r="8" spans="1:34" x14ac:dyDescent="0.25">
      <c r="A8" s="19">
        <v>3</v>
      </c>
      <c r="B8" s="8" t="s">
        <v>73</v>
      </c>
      <c r="C8" s="20" t="s">
        <v>91</v>
      </c>
      <c r="D8" s="4" t="s">
        <v>92</v>
      </c>
      <c r="E8" s="8" t="s">
        <v>87</v>
      </c>
      <c r="F8" s="21">
        <v>40866</v>
      </c>
      <c r="G8" s="8" t="s">
        <v>77</v>
      </c>
      <c r="H8" s="4" t="s">
        <v>93</v>
      </c>
      <c r="I8" s="4" t="s">
        <v>94</v>
      </c>
      <c r="J8" s="4"/>
      <c r="K8" s="8" t="s">
        <v>50</v>
      </c>
      <c r="L8" s="4" t="s">
        <v>80</v>
      </c>
      <c r="M8" s="4" t="s">
        <v>95</v>
      </c>
      <c r="N8" s="4" t="s">
        <v>53</v>
      </c>
      <c r="O8" s="4" t="s">
        <v>81</v>
      </c>
      <c r="P8" s="4" t="s">
        <v>82</v>
      </c>
      <c r="Q8" s="4"/>
      <c r="R8" s="4" t="s">
        <v>96</v>
      </c>
      <c r="S8" s="4"/>
      <c r="T8" s="8"/>
      <c r="U8" s="8" t="s">
        <v>84</v>
      </c>
      <c r="V8" s="8" t="s">
        <v>84</v>
      </c>
      <c r="W8" s="22">
        <f>IF(COUNTA($B8:$J8,$L8:$M8,$O8:$V8)&gt;0,COUNTA($K8:$S8),"")</f>
        <v>7</v>
      </c>
      <c r="X8" s="23" t="str">
        <f>IF(COUNTA($B8:$J8,$L8:$M8,$O8:$V8)&gt;0,MID(IF($B8="","; Section","")&amp;IF($C8="","; Admission no.","")&amp;IF($D8="","; Name","")&amp;IF($E8="","; Gender","")&amp;IF($F8="","; Date of birth","")&amp;IF($G8="","; Nationality","")&amp;IF(COUNTA($H8:$J8)=0,"; Parent or guardian",""),3,300),"")</f>
        <v/>
      </c>
      <c r="Y8" s="23" t="str">
        <f>IF(COUNTA($B8:$J8,$L8:$M8,$O8:$V8)&gt;0,MID(IF($D8="","",IF($D8&lt;&gt;TRIM($D8),"; Name: extra spaces","")&amp;IF(SUMPRODUCT(--ISNUMBER(FIND(" "&amp;{"a","b","c","d","e","f","g","h","i","j","k","l","m","n","o","p","q","r","s","t","u","v","w","x","y","z"}," "&amp;$D8)))&gt;0,"; Name: small first letter",""))&amp;IF($H8="","",IF($H8&lt;&gt;TRIM($H8),"; Mother: extra spaces","")&amp;IF(SUMPRODUCT(--ISNUMBER(FIND(" "&amp;{"a","b","c","d","e","f","g","h","i","j","k","l","m","n","o","p","q","r","s","t","u","v","w","x","y","z"}," "&amp;$H8)))&gt;0,"; Mother: small first letter",""))&amp;IF($I8="","",IF($I8&lt;&gt;TRIM($I8),"; Father: extra spaces","")&amp;IF(SUMPRODUCT(--ISNUMBER(FIND(" "&amp;{"a","b","c","d","e","f","g","h","i","j","k","l","m","n","o","p","q","r","s","t","u","v","w","x","y","z"}," "&amp;$I8)))&gt;0,"; Father: small first letter",""))&amp;IF($J8="","",IF($J8&lt;&gt;TRIM($J8),"; Guardian: extra spaces","")&amp;IF(SUMPRODUCT(--ISNUMBER(FIND(" "&amp;{"a","b","c","d","e","f","g","h","i","j","k","l","m","n","o","p","q","r","s","t","u","v","w","x","y","z"}," "&amp;$J8)))&gt;0,"; Guardian: small first letter","")),3,300),"")</f>
        <v>Name: small first letter</v>
      </c>
      <c r="Z8" s="23" t="str">
        <f>IF(OR(NOT(COUNTA($B8:$J8,$L8:$M8,$O8:$V8)&gt;0),$F8=""),"",IF(NOT(ISNUMBER($F8)),"Not a date",IF(OR((YEAR(Setup!$B$8)-YEAR($F8)-IF(OR(MONTH($F8)&gt;MONTH(Setup!$B$8),AND(MONTH($F8)=MONTH(Setup!$B$8),DAY($F8)&gt;DAY(Setup!$B$8))),1,0))&lt;Setup!$B$10,(YEAR(Setup!$B$8)-YEAR($F8)-IF(OR(MONTH($F8)&gt;MONTH(Setup!$B$8),AND(MONTH($F8)=MONTH(Setup!$B$8),DAY($F8)&gt;DAY(Setup!$B$8))),1,0))&gt;Setup!$C$10),"Age "&amp;(YEAR(Setup!$B$8)-YEAR($F8)-IF(OR(MONTH($F8)&gt;MONTH(Setup!$B$8),AND(MONTH($F8)=MONTH(Setup!$B$8),DAY($F8)&gt;DAY(Setup!$B$8))),1,0))&amp;": check the date","")))</f>
        <v/>
      </c>
      <c r="AA8" s="23" t="str">
        <f>IF(COUNTA($B8:$J8,$L8:$M8,$O8:$V8)&gt;0,MID(IF($K8="","; English missing","")&amp;IF($N8="","; History, Civics and Geography missing","")&amp;IF(AND($T8&lt;&gt;"Y",COUNTA($L8:$M8)=0),"; No second language","")&amp;IF(AND($T8="Y",COUNTA($L8:$M8)&gt;0),"; Exempt, but a second language is filled in","")&amp;IF(AND(COUNTA($L8:$M8)=2,$L8&lt;&gt;"Hindi",$M8&lt;&gt;"Hindi"),"; Two second languages: one must be Hindi",""),3,300),"")</f>
        <v/>
      </c>
      <c r="AB8" s="23" t="str">
        <f>IF(COUNTA($B8:$J8,$L8:$M8,$O8:$V8)&gt;0,IF(COUNTA($O8:$Q8)&lt;2,"Needs 2 or 3, has "&amp;COUNTA($O8:$Q8),""),"")</f>
        <v/>
      </c>
      <c r="AC8" s="23" t="str">
        <f>IF(COUNTA($B8:$J8,$L8:$M8,$O8:$V8)&gt;0,IF(COUNTA($R8:$S8)=0,"Needs 1 or 2",IF(AND($R8&lt;&gt;"",$S8&lt;&gt;"",IFERROR(INDEX(Subjects!$F$5:$F$32,MATCH($R8,Subjects!$E$5:$E$32,0)),"?")=IFERROR(INDEX(Subjects!$F$5:$F$32,MATCH($S8,Subjects!$E$5:$E$32,0)),"!")),"Two must be one from A, one from B","")),"")</f>
        <v/>
      </c>
      <c r="AD8" s="23" t="str">
        <f>IF(COUNTA($B8:$J8,$L8:$M8,$O8:$V8)&gt;0,MID(IF(SUM($AG8)=0,"","; "&amp;INDEX(Subjects!$O$5:$O$29,$AH8)&amp;" with "&amp;INDEX(Subjects!$P$5:$P$29,$AH8)&amp;IF($AG8&gt;1," (+"&amp;($AG8-1)&amp;" more)",""))&amp;IF(SUMPRODUCT(($K8:$S8&lt;&gt;"")*(COUNTIF($K8:$S8,$K8:$S8&amp;"")&gt;1))&gt;0,"; Same subject twice",""),3,300),"")</f>
        <v/>
      </c>
      <c r="AE8" s="23" t="str">
        <f>IF(COUNTA($B8:$J8,$L8:$M8,$O8:$V8)&gt;0,MID(IF($U8&lt;&gt;"Y","; Photo","")&amp;IF($V8&lt;&gt;"Y","; Signature",""),3,50),"")</f>
        <v/>
      </c>
      <c r="AF8" s="24" t="str">
        <f>IF(COUNTA($B8:$J8,$L8:$M8,$O8:$V8)&gt;0,IF(SUMPRODUCT(--($X8:$AE8&lt;&gt;""))=0,"OK",SUMPRODUCT(--($X8:$AE8&lt;&gt;""))&amp;" to fix"),"")</f>
        <v>1 to fix</v>
      </c>
      <c r="AG8" s="25">
        <f>IF(COUNTA($B8:$J8,$L8:$M8,$O8:$V8)&gt;0,SUMPRODUCT((Subjects!$O$5:$O$29&lt;&gt;"")*(Subjects!$P$5:$P$29&lt;&gt;"")*(COUNTIF($K8:$S8,Subjects!$O$5:$O$29&amp;"")&gt;0)*(COUNTIF($K8:$S8,Subjects!$P$5:$P$29&amp;"")&gt;0)),"")</f>
        <v>0</v>
      </c>
      <c r="AH8" s="25" t="str">
        <f>IF(SUM($AG8)=0,"",LOOKUP(2,1/((Subjects!$O$5:$O$29&lt;&gt;"")*(Subjects!$P$5:$P$29&lt;&gt;"")*(COUNTIF($K8:$S8,Subjects!$O$5:$O$29&amp;"")&gt;0)*(COUNTIF($K8:$S8,Subjects!$P$5:$P$29&amp;"")&gt;0)),Subjects!$Q$5:$Q$29))</f>
        <v/>
      </c>
    </row>
    <row r="9" spans="1:34" x14ac:dyDescent="0.25">
      <c r="A9" s="19">
        <v>4</v>
      </c>
      <c r="B9" s="8" t="s">
        <v>73</v>
      </c>
      <c r="C9" s="20" t="s">
        <v>97</v>
      </c>
      <c r="D9" s="4" t="s">
        <v>98</v>
      </c>
      <c r="E9" s="8" t="s">
        <v>76</v>
      </c>
      <c r="F9" s="21">
        <v>40916</v>
      </c>
      <c r="G9" s="8" t="s">
        <v>77</v>
      </c>
      <c r="H9" s="4" t="s">
        <v>99</v>
      </c>
      <c r="I9" s="4" t="s">
        <v>100</v>
      </c>
      <c r="J9" s="4"/>
      <c r="K9" s="8" t="s">
        <v>50</v>
      </c>
      <c r="L9" s="4" t="s">
        <v>80</v>
      </c>
      <c r="M9" s="4"/>
      <c r="N9" s="4" t="s">
        <v>53</v>
      </c>
      <c r="O9" s="4" t="s">
        <v>81</v>
      </c>
      <c r="P9" s="4" t="s">
        <v>82</v>
      </c>
      <c r="Q9" s="4"/>
      <c r="R9" s="4" t="s">
        <v>101</v>
      </c>
      <c r="S9" s="4" t="s">
        <v>102</v>
      </c>
      <c r="T9" s="8"/>
      <c r="U9" s="8" t="s">
        <v>84</v>
      </c>
      <c r="V9" s="8" t="s">
        <v>84</v>
      </c>
      <c r="W9" s="22">
        <f>IF(COUNTA($B9:$J9,$L9:$M9,$O9:$V9)&gt;0,COUNTA($K9:$S9),"")</f>
        <v>7</v>
      </c>
      <c r="X9" s="23" t="str">
        <f>IF(COUNTA($B9:$J9,$L9:$M9,$O9:$V9)&gt;0,MID(IF($B9="","; Section","")&amp;IF($C9="","; Admission no.","")&amp;IF($D9="","; Name","")&amp;IF($E9="","; Gender","")&amp;IF($F9="","; Date of birth","")&amp;IF($G9="","; Nationality","")&amp;IF(COUNTA($H9:$J9)=0,"; Parent or guardian",""),3,300),"")</f>
        <v/>
      </c>
      <c r="Y9" s="23" t="str">
        <f>IF(COUNTA($B9:$J9,$L9:$M9,$O9:$V9)&gt;0,MID(IF($D9="","",IF($D9&lt;&gt;TRIM($D9),"; Name: extra spaces","")&amp;IF(SUMPRODUCT(--ISNUMBER(FIND(" "&amp;{"a","b","c","d","e","f","g","h","i","j","k","l","m","n","o","p","q","r","s","t","u","v","w","x","y","z"}," "&amp;$D9)))&gt;0,"; Name: small first letter",""))&amp;IF($H9="","",IF($H9&lt;&gt;TRIM($H9),"; Mother: extra spaces","")&amp;IF(SUMPRODUCT(--ISNUMBER(FIND(" "&amp;{"a","b","c","d","e","f","g","h","i","j","k","l","m","n","o","p","q","r","s","t","u","v","w","x","y","z"}," "&amp;$H9)))&gt;0,"; Mother: small first letter",""))&amp;IF($I9="","",IF($I9&lt;&gt;TRIM($I9),"; Father: extra spaces","")&amp;IF(SUMPRODUCT(--ISNUMBER(FIND(" "&amp;{"a","b","c","d","e","f","g","h","i","j","k","l","m","n","o","p","q","r","s","t","u","v","w","x","y","z"}," "&amp;$I9)))&gt;0,"; Father: small first letter",""))&amp;IF($J9="","",IF($J9&lt;&gt;TRIM($J9),"; Guardian: extra spaces","")&amp;IF(SUMPRODUCT(--ISNUMBER(FIND(" "&amp;{"a","b","c","d","e","f","g","h","i","j","k","l","m","n","o","p","q","r","s","t","u","v","w","x","y","z"}," "&amp;$J9)))&gt;0,"; Guardian: small first letter","")),3,300),"")</f>
        <v/>
      </c>
      <c r="Z9" s="23" t="str">
        <f>IF(OR(NOT(COUNTA($B9:$J9,$L9:$M9,$O9:$V9)&gt;0),$F9=""),"",IF(NOT(ISNUMBER($F9)),"Not a date",IF(OR((YEAR(Setup!$B$8)-YEAR($F9)-IF(OR(MONTH($F9)&gt;MONTH(Setup!$B$8),AND(MONTH($F9)=MONTH(Setup!$B$8),DAY($F9)&gt;DAY(Setup!$B$8))),1,0))&lt;Setup!$B$10,(YEAR(Setup!$B$8)-YEAR($F9)-IF(OR(MONTH($F9)&gt;MONTH(Setup!$B$8),AND(MONTH($F9)=MONTH(Setup!$B$8),DAY($F9)&gt;DAY(Setup!$B$8))),1,0))&gt;Setup!$C$10),"Age "&amp;(YEAR(Setup!$B$8)-YEAR($F9)-IF(OR(MONTH($F9)&gt;MONTH(Setup!$B$8),AND(MONTH($F9)=MONTH(Setup!$B$8),DAY($F9)&gt;DAY(Setup!$B$8))),1,0))&amp;": check the date","")))</f>
        <v/>
      </c>
      <c r="AA9" s="23" t="str">
        <f>IF(COUNTA($B9:$J9,$L9:$M9,$O9:$V9)&gt;0,MID(IF($K9="","; English missing","")&amp;IF($N9="","; History, Civics and Geography missing","")&amp;IF(AND($T9&lt;&gt;"Y",COUNTA($L9:$M9)=0),"; No second language","")&amp;IF(AND($T9="Y",COUNTA($L9:$M9)&gt;0),"; Exempt, but a second language is filled in","")&amp;IF(AND(COUNTA($L9:$M9)=2,$L9&lt;&gt;"Hindi",$M9&lt;&gt;"Hindi"),"; Two second languages: one must be Hindi",""),3,300),"")</f>
        <v/>
      </c>
      <c r="AB9" s="23" t="str">
        <f>IF(COUNTA($B9:$J9,$L9:$M9,$O9:$V9)&gt;0,IF(COUNTA($O9:$Q9)&lt;2,"Needs 2 or 3, has "&amp;COUNTA($O9:$Q9),""),"")</f>
        <v/>
      </c>
      <c r="AC9" s="23" t="str">
        <f>IF(COUNTA($B9:$J9,$L9:$M9,$O9:$V9)&gt;0,IF(COUNTA($R9:$S9)=0,"Needs 1 or 2",IF(AND($R9&lt;&gt;"",$S9&lt;&gt;"",IFERROR(INDEX(Subjects!$F$5:$F$32,MATCH($R9,Subjects!$E$5:$E$32,0)),"?")=IFERROR(INDEX(Subjects!$F$5:$F$32,MATCH($S9,Subjects!$E$5:$E$32,0)),"!")),"Two must be one from A, one from B","")),"")</f>
        <v/>
      </c>
      <c r="AD9" s="23" t="str">
        <f>IF(COUNTA($B9:$J9,$L9:$M9,$O9:$V9)&gt;0,MID(IF(SUM($AG9)=0,"","; "&amp;INDEX(Subjects!$O$5:$O$29,$AH9)&amp;" with "&amp;INDEX(Subjects!$P$5:$P$29,$AH9)&amp;IF($AG9&gt;1," (+"&amp;($AG9-1)&amp;" more)",""))&amp;IF(SUMPRODUCT(($K9:$S9&lt;&gt;"")*(COUNTIF($K9:$S9,$K9:$S9&amp;"")&gt;1))&gt;0,"; Same subject twice",""),3,300),"")</f>
        <v/>
      </c>
      <c r="AE9" s="23" t="str">
        <f>IF(COUNTA($B9:$J9,$L9:$M9,$O9:$V9)&gt;0,MID(IF($U9&lt;&gt;"Y","; Photo","")&amp;IF($V9&lt;&gt;"Y","; Signature",""),3,50),"")</f>
        <v/>
      </c>
      <c r="AF9" s="24" t="str">
        <f>IF(COUNTA($B9:$J9,$L9:$M9,$O9:$V9)&gt;0,IF(SUMPRODUCT(--($X9:$AE9&lt;&gt;""))=0,"OK",SUMPRODUCT(--($X9:$AE9&lt;&gt;""))&amp;" to fix"),"")</f>
        <v>OK</v>
      </c>
      <c r="AG9" s="25">
        <f>IF(COUNTA($B9:$J9,$L9:$M9,$O9:$V9)&gt;0,SUMPRODUCT((Subjects!$O$5:$O$29&lt;&gt;"")*(Subjects!$P$5:$P$29&lt;&gt;"")*(COUNTIF($K9:$S9,Subjects!$O$5:$O$29&amp;"")&gt;0)*(COUNTIF($K9:$S9,Subjects!$P$5:$P$29&amp;"")&gt;0)),"")</f>
        <v>0</v>
      </c>
      <c r="AH9" s="25" t="str">
        <f>IF(SUM($AG9)=0,"",LOOKUP(2,1/((Subjects!$O$5:$O$29&lt;&gt;"")*(Subjects!$P$5:$P$29&lt;&gt;"")*(COUNTIF($K9:$S9,Subjects!$O$5:$O$29&amp;"")&gt;0)*(COUNTIF($K9:$S9,Subjects!$P$5:$P$29&amp;"")&gt;0)),Subjects!$Q$5:$Q$29))</f>
        <v/>
      </c>
    </row>
    <row r="10" spans="1:34" x14ac:dyDescent="0.25">
      <c r="A10" s="19">
        <v>5</v>
      </c>
      <c r="B10" s="8" t="s">
        <v>73</v>
      </c>
      <c r="C10" s="20" t="s">
        <v>103</v>
      </c>
      <c r="D10" s="4" t="s">
        <v>104</v>
      </c>
      <c r="E10" s="8" t="s">
        <v>87</v>
      </c>
      <c r="F10" s="21">
        <v>41056</v>
      </c>
      <c r="G10" s="8" t="s">
        <v>77</v>
      </c>
      <c r="H10" s="4" t="s">
        <v>105</v>
      </c>
      <c r="I10" s="4" t="s">
        <v>106</v>
      </c>
      <c r="J10" s="4"/>
      <c r="K10" s="8" t="s">
        <v>50</v>
      </c>
      <c r="L10" s="4" t="s">
        <v>80</v>
      </c>
      <c r="M10" s="4"/>
      <c r="N10" s="4" t="s">
        <v>53</v>
      </c>
      <c r="O10" s="4" t="s">
        <v>81</v>
      </c>
      <c r="P10" s="4" t="s">
        <v>82</v>
      </c>
      <c r="Q10" s="4"/>
      <c r="R10" s="4" t="s">
        <v>83</v>
      </c>
      <c r="S10" s="4"/>
      <c r="T10" s="8"/>
      <c r="U10" s="8" t="s">
        <v>84</v>
      </c>
      <c r="V10" s="8" t="s">
        <v>84</v>
      </c>
      <c r="W10" s="22">
        <f>IF(COUNTA($B10:$J10,$L10:$M10,$O10:$V10)&gt;0,COUNTA($K10:$S10),"")</f>
        <v>6</v>
      </c>
      <c r="X10" s="23" t="str">
        <f>IF(COUNTA($B10:$J10,$L10:$M10,$O10:$V10)&gt;0,MID(IF($B10="","; Section","")&amp;IF($C10="","; Admission no.","")&amp;IF($D10="","; Name","")&amp;IF($E10="","; Gender","")&amp;IF($F10="","; Date of birth","")&amp;IF($G10="","; Nationality","")&amp;IF(COUNTA($H10:$J10)=0,"; Parent or guardian",""),3,300),"")</f>
        <v/>
      </c>
      <c r="Y10" s="23" t="str">
        <f>IF(COUNTA($B10:$J10,$L10:$M10,$O10:$V10)&gt;0,MID(IF($D10="","",IF($D10&lt;&gt;TRIM($D10),"; Name: extra spaces","")&amp;IF(SUMPRODUCT(--ISNUMBER(FIND(" "&amp;{"a","b","c","d","e","f","g","h","i","j","k","l","m","n","o","p","q","r","s","t","u","v","w","x","y","z"}," "&amp;$D10)))&gt;0,"; Name: small first letter",""))&amp;IF($H10="","",IF($H10&lt;&gt;TRIM($H10),"; Mother: extra spaces","")&amp;IF(SUMPRODUCT(--ISNUMBER(FIND(" "&amp;{"a","b","c","d","e","f","g","h","i","j","k","l","m","n","o","p","q","r","s","t","u","v","w","x","y","z"}," "&amp;$H10)))&gt;0,"; Mother: small first letter",""))&amp;IF($I10="","",IF($I10&lt;&gt;TRIM($I10),"; Father: extra spaces","")&amp;IF(SUMPRODUCT(--ISNUMBER(FIND(" "&amp;{"a","b","c","d","e","f","g","h","i","j","k","l","m","n","o","p","q","r","s","t","u","v","w","x","y","z"}," "&amp;$I10)))&gt;0,"; Father: small first letter",""))&amp;IF($J10="","",IF($J10&lt;&gt;TRIM($J10),"; Guardian: extra spaces","")&amp;IF(SUMPRODUCT(--ISNUMBER(FIND(" "&amp;{"a","b","c","d","e","f","g","h","i","j","k","l","m","n","o","p","q","r","s","t","u","v","w","x","y","z"}," "&amp;$J10)))&gt;0,"; Guardian: small first letter","")),3,300),"")</f>
        <v/>
      </c>
      <c r="Z10" s="23" t="str">
        <f>IF(OR(NOT(COUNTA($B10:$J10,$L10:$M10,$O10:$V10)&gt;0),$F10=""),"",IF(NOT(ISNUMBER($F10)),"Not a date",IF(OR((YEAR(Setup!$B$8)-YEAR($F10)-IF(OR(MONTH($F10)&gt;MONTH(Setup!$B$8),AND(MONTH($F10)=MONTH(Setup!$B$8),DAY($F10)&gt;DAY(Setup!$B$8))),1,0))&lt;Setup!$B$10,(YEAR(Setup!$B$8)-YEAR($F10)-IF(OR(MONTH($F10)&gt;MONTH(Setup!$B$8),AND(MONTH($F10)=MONTH(Setup!$B$8),DAY($F10)&gt;DAY(Setup!$B$8))),1,0))&gt;Setup!$C$10),"Age "&amp;(YEAR(Setup!$B$8)-YEAR($F10)-IF(OR(MONTH($F10)&gt;MONTH(Setup!$B$8),AND(MONTH($F10)=MONTH(Setup!$B$8),DAY($F10)&gt;DAY(Setup!$B$8))),1,0))&amp;": check the date","")))</f>
        <v/>
      </c>
      <c r="AA10" s="23" t="str">
        <f>IF(COUNTA($B10:$J10,$L10:$M10,$O10:$V10)&gt;0,MID(IF($K10="","; English missing","")&amp;IF($N10="","; History, Civics and Geography missing","")&amp;IF(AND($T10&lt;&gt;"Y",COUNTA($L10:$M10)=0),"; No second language","")&amp;IF(AND($T10="Y",COUNTA($L10:$M10)&gt;0),"; Exempt, but a second language is filled in","")&amp;IF(AND(COUNTA($L10:$M10)=2,$L10&lt;&gt;"Hindi",$M10&lt;&gt;"Hindi"),"; Two second languages: one must be Hindi",""),3,300),"")</f>
        <v/>
      </c>
      <c r="AB10" s="23" t="str">
        <f>IF(COUNTA($B10:$J10,$L10:$M10,$O10:$V10)&gt;0,IF(COUNTA($O10:$Q10)&lt;2,"Needs 2 or 3, has "&amp;COUNTA($O10:$Q10),""),"")</f>
        <v/>
      </c>
      <c r="AC10" s="23" t="str">
        <f>IF(COUNTA($B10:$J10,$L10:$M10,$O10:$V10)&gt;0,IF(COUNTA($R10:$S10)=0,"Needs 1 or 2",IF(AND($R10&lt;&gt;"",$S10&lt;&gt;"",IFERROR(INDEX(Subjects!$F$5:$F$32,MATCH($R10,Subjects!$E$5:$E$32,0)),"?")=IFERROR(INDEX(Subjects!$F$5:$F$32,MATCH($S10,Subjects!$E$5:$E$32,0)),"!")),"Two must be one from A, one from B","")),"")</f>
        <v/>
      </c>
      <c r="AD10" s="23" t="str">
        <f>IF(COUNTA($B10:$J10,$L10:$M10,$O10:$V10)&gt;0,MID(IF(SUM($AG10)=0,"","; "&amp;INDEX(Subjects!$O$5:$O$29,$AH10)&amp;" with "&amp;INDEX(Subjects!$P$5:$P$29,$AH10)&amp;IF($AG10&gt;1," (+"&amp;($AG10-1)&amp;" more)",""))&amp;IF(SUMPRODUCT(($K10:$S10&lt;&gt;"")*(COUNTIF($K10:$S10,$K10:$S10&amp;"")&gt;1))&gt;0,"; Same subject twice",""),3,300),"")</f>
        <v/>
      </c>
      <c r="AE10" s="23" t="str">
        <f>IF(COUNTA($B10:$J10,$L10:$M10,$O10:$V10)&gt;0,MID(IF($U10&lt;&gt;"Y","; Photo","")&amp;IF($V10&lt;&gt;"Y","; Signature",""),3,50),"")</f>
        <v/>
      </c>
      <c r="AF10" s="24" t="str">
        <f>IF(COUNTA($B10:$J10,$L10:$M10,$O10:$V10)&gt;0,IF(SUMPRODUCT(--($X10:$AE10&lt;&gt;""))=0,"OK",SUMPRODUCT(--($X10:$AE10&lt;&gt;""))&amp;" to fix"),"")</f>
        <v>OK</v>
      </c>
      <c r="AG10" s="25">
        <f>IF(COUNTA($B10:$J10,$L10:$M10,$O10:$V10)&gt;0,SUMPRODUCT((Subjects!$O$5:$O$29&lt;&gt;"")*(Subjects!$P$5:$P$29&lt;&gt;"")*(COUNTIF($K10:$S10,Subjects!$O$5:$O$29&amp;"")&gt;0)*(COUNTIF($K10:$S10,Subjects!$P$5:$P$29&amp;"")&gt;0)),"")</f>
        <v>0</v>
      </c>
      <c r="AH10" s="25" t="str">
        <f>IF(SUM($AG10)=0,"",LOOKUP(2,1/((Subjects!$O$5:$O$29&lt;&gt;"")*(Subjects!$P$5:$P$29&lt;&gt;"")*(COUNTIF($K10:$S10,Subjects!$O$5:$O$29&amp;"")&gt;0)*(COUNTIF($K10:$S10,Subjects!$P$5:$P$29&amp;"")&gt;0)),Subjects!$Q$5:$Q$29))</f>
        <v/>
      </c>
    </row>
    <row r="11" spans="1:34" x14ac:dyDescent="0.25">
      <c r="A11" s="19">
        <v>6</v>
      </c>
      <c r="B11" s="8" t="s">
        <v>73</v>
      </c>
      <c r="C11" s="20" t="s">
        <v>107</v>
      </c>
      <c r="D11" s="4" t="s">
        <v>108</v>
      </c>
      <c r="E11" s="8" t="s">
        <v>76</v>
      </c>
      <c r="F11" s="21">
        <v>44469</v>
      </c>
      <c r="G11" s="8" t="s">
        <v>77</v>
      </c>
      <c r="H11" s="4" t="s">
        <v>109</v>
      </c>
      <c r="I11" s="4" t="s">
        <v>110</v>
      </c>
      <c r="J11" s="4"/>
      <c r="K11" s="8" t="s">
        <v>50</v>
      </c>
      <c r="L11" s="4" t="s">
        <v>111</v>
      </c>
      <c r="M11" s="4"/>
      <c r="N11" s="4" t="s">
        <v>53</v>
      </c>
      <c r="O11" s="4" t="s">
        <v>81</v>
      </c>
      <c r="P11" s="4" t="s">
        <v>82</v>
      </c>
      <c r="Q11" s="4"/>
      <c r="R11" s="4" t="s">
        <v>83</v>
      </c>
      <c r="S11" s="4"/>
      <c r="T11" s="8"/>
      <c r="U11" s="8" t="s">
        <v>84</v>
      </c>
      <c r="V11" s="8" t="s">
        <v>84</v>
      </c>
      <c r="W11" s="22">
        <f>IF(COUNTA($B11:$J11,$L11:$M11,$O11:$V11)&gt;0,COUNTA($K11:$S11),"")</f>
        <v>6</v>
      </c>
      <c r="X11" s="23" t="str">
        <f>IF(COUNTA($B11:$J11,$L11:$M11,$O11:$V11)&gt;0,MID(IF($B11="","; Section","")&amp;IF($C11="","; Admission no.","")&amp;IF($D11="","; Name","")&amp;IF($E11="","; Gender","")&amp;IF($F11="","; Date of birth","")&amp;IF($G11="","; Nationality","")&amp;IF(COUNTA($H11:$J11)=0,"; Parent or guardian",""),3,300),"")</f>
        <v/>
      </c>
      <c r="Y11" s="23" t="str">
        <f>IF(COUNTA($B11:$J11,$L11:$M11,$O11:$V11)&gt;0,MID(IF($D11="","",IF($D11&lt;&gt;TRIM($D11),"; Name: extra spaces","")&amp;IF(SUMPRODUCT(--ISNUMBER(FIND(" "&amp;{"a","b","c","d","e","f","g","h","i","j","k","l","m","n","o","p","q","r","s","t","u","v","w","x","y","z"}," "&amp;$D11)))&gt;0,"; Name: small first letter",""))&amp;IF($H11="","",IF($H11&lt;&gt;TRIM($H11),"; Mother: extra spaces","")&amp;IF(SUMPRODUCT(--ISNUMBER(FIND(" "&amp;{"a","b","c","d","e","f","g","h","i","j","k","l","m","n","o","p","q","r","s","t","u","v","w","x","y","z"}," "&amp;$H11)))&gt;0,"; Mother: small first letter",""))&amp;IF($I11="","",IF($I11&lt;&gt;TRIM($I11),"; Father: extra spaces","")&amp;IF(SUMPRODUCT(--ISNUMBER(FIND(" "&amp;{"a","b","c","d","e","f","g","h","i","j","k","l","m","n","o","p","q","r","s","t","u","v","w","x","y","z"}," "&amp;$I11)))&gt;0,"; Father: small first letter",""))&amp;IF($J11="","",IF($J11&lt;&gt;TRIM($J11),"; Guardian: extra spaces","")&amp;IF(SUMPRODUCT(--ISNUMBER(FIND(" "&amp;{"a","b","c","d","e","f","g","h","i","j","k","l","m","n","o","p","q","r","s","t","u","v","w","x","y","z"}," "&amp;$J11)))&gt;0,"; Guardian: small first letter","")),3,300),"")</f>
        <v/>
      </c>
      <c r="Z11" s="23" t="str">
        <f>IF(OR(NOT(COUNTA($B11:$J11,$L11:$M11,$O11:$V11)&gt;0),$F11=""),"",IF(NOT(ISNUMBER($F11)),"Not a date",IF(OR((YEAR(Setup!$B$8)-YEAR($F11)-IF(OR(MONTH($F11)&gt;MONTH(Setup!$B$8),AND(MONTH($F11)=MONTH(Setup!$B$8),DAY($F11)&gt;DAY(Setup!$B$8))),1,0))&lt;Setup!$B$10,(YEAR(Setup!$B$8)-YEAR($F11)-IF(OR(MONTH($F11)&gt;MONTH(Setup!$B$8),AND(MONTH($F11)=MONTH(Setup!$B$8),DAY($F11)&gt;DAY(Setup!$B$8))),1,0))&gt;Setup!$C$10),"Age "&amp;(YEAR(Setup!$B$8)-YEAR($F11)-IF(OR(MONTH($F11)&gt;MONTH(Setup!$B$8),AND(MONTH($F11)=MONTH(Setup!$B$8),DAY($F11)&gt;DAY(Setup!$B$8))),1,0))&amp;": check the date","")))</f>
        <v>Age 4: check the date</v>
      </c>
      <c r="AA11" s="23" t="str">
        <f>IF(COUNTA($B11:$J11,$L11:$M11,$O11:$V11)&gt;0,MID(IF($K11="","; English missing","")&amp;IF($N11="","; History, Civics and Geography missing","")&amp;IF(AND($T11&lt;&gt;"Y",COUNTA($L11:$M11)=0),"; No second language","")&amp;IF(AND($T11="Y",COUNTA($L11:$M11)&gt;0),"; Exempt, but a second language is filled in","")&amp;IF(AND(COUNTA($L11:$M11)=2,$L11&lt;&gt;"Hindi",$M11&lt;&gt;"Hindi"),"; Two second languages: one must be Hindi",""),3,300),"")</f>
        <v/>
      </c>
      <c r="AB11" s="23" t="str">
        <f>IF(COUNTA($B11:$J11,$L11:$M11,$O11:$V11)&gt;0,IF(COUNTA($O11:$Q11)&lt;2,"Needs 2 or 3, has "&amp;COUNTA($O11:$Q11),""),"")</f>
        <v/>
      </c>
      <c r="AC11" s="23" t="str">
        <f>IF(COUNTA($B11:$J11,$L11:$M11,$O11:$V11)&gt;0,IF(COUNTA($R11:$S11)=0,"Needs 1 or 2",IF(AND($R11&lt;&gt;"",$S11&lt;&gt;"",IFERROR(INDEX(Subjects!$F$5:$F$32,MATCH($R11,Subjects!$E$5:$E$32,0)),"?")=IFERROR(INDEX(Subjects!$F$5:$F$32,MATCH($S11,Subjects!$E$5:$E$32,0)),"!")),"Two must be one from A, one from B","")),"")</f>
        <v/>
      </c>
      <c r="AD11" s="23" t="str">
        <f>IF(COUNTA($B11:$J11,$L11:$M11,$O11:$V11)&gt;0,MID(IF(SUM($AG11)=0,"","; "&amp;INDEX(Subjects!$O$5:$O$29,$AH11)&amp;" with "&amp;INDEX(Subjects!$P$5:$P$29,$AH11)&amp;IF($AG11&gt;1," (+"&amp;($AG11-1)&amp;" more)",""))&amp;IF(SUMPRODUCT(($K11:$S11&lt;&gt;"")*(COUNTIF($K11:$S11,$K11:$S11&amp;"")&gt;1))&gt;0,"; Same subject twice",""),3,300),"")</f>
        <v/>
      </c>
      <c r="AE11" s="23" t="str">
        <f>IF(COUNTA($B11:$J11,$L11:$M11,$O11:$V11)&gt;0,MID(IF($U11&lt;&gt;"Y","; Photo","")&amp;IF($V11&lt;&gt;"Y","; Signature",""),3,50),"")</f>
        <v/>
      </c>
      <c r="AF11" s="24" t="str">
        <f>IF(COUNTA($B11:$J11,$L11:$M11,$O11:$V11)&gt;0,IF(SUMPRODUCT(--($X11:$AE11&lt;&gt;""))=0,"OK",SUMPRODUCT(--($X11:$AE11&lt;&gt;""))&amp;" to fix"),"")</f>
        <v>1 to fix</v>
      </c>
      <c r="AG11" s="25">
        <f>IF(COUNTA($B11:$J11,$L11:$M11,$O11:$V11)&gt;0,SUMPRODUCT((Subjects!$O$5:$O$29&lt;&gt;"")*(Subjects!$P$5:$P$29&lt;&gt;"")*(COUNTIF($K11:$S11,Subjects!$O$5:$O$29&amp;"")&gt;0)*(COUNTIF($K11:$S11,Subjects!$P$5:$P$29&amp;"")&gt;0)),"")</f>
        <v>0</v>
      </c>
      <c r="AH11" s="25" t="str">
        <f>IF(SUM($AG11)=0,"",LOOKUP(2,1/((Subjects!$O$5:$O$29&lt;&gt;"")*(Subjects!$P$5:$P$29&lt;&gt;"")*(COUNTIF($K11:$S11,Subjects!$O$5:$O$29&amp;"")&gt;0)*(COUNTIF($K11:$S11,Subjects!$P$5:$P$29&amp;"")&gt;0)),Subjects!$Q$5:$Q$29))</f>
        <v/>
      </c>
    </row>
    <row r="12" spans="1:34" x14ac:dyDescent="0.25">
      <c r="A12" s="19">
        <v>7</v>
      </c>
      <c r="B12" s="8" t="s">
        <v>73</v>
      </c>
      <c r="C12" s="20" t="s">
        <v>112</v>
      </c>
      <c r="D12" s="4" t="s">
        <v>113</v>
      </c>
      <c r="E12" s="8" t="s">
        <v>87</v>
      </c>
      <c r="F12" s="21">
        <v>40888</v>
      </c>
      <c r="G12" s="8" t="s">
        <v>77</v>
      </c>
      <c r="H12" s="4" t="s">
        <v>114</v>
      </c>
      <c r="I12" s="4" t="s">
        <v>115</v>
      </c>
      <c r="J12" s="4"/>
      <c r="K12" s="8" t="s">
        <v>50</v>
      </c>
      <c r="L12" s="4" t="s">
        <v>80</v>
      </c>
      <c r="M12" s="4"/>
      <c r="N12" s="4" t="s">
        <v>53</v>
      </c>
      <c r="O12" s="4" t="s">
        <v>81</v>
      </c>
      <c r="P12" s="4" t="s">
        <v>116</v>
      </c>
      <c r="Q12" s="4"/>
      <c r="R12" s="4" t="s">
        <v>117</v>
      </c>
      <c r="S12" s="4"/>
      <c r="T12" s="8"/>
      <c r="U12" s="8" t="s">
        <v>84</v>
      </c>
      <c r="V12" s="8" t="s">
        <v>84</v>
      </c>
      <c r="W12" s="22">
        <f>IF(COUNTA($B12:$J12,$L12:$M12,$O12:$V12)&gt;0,COUNTA($K12:$S12),"")</f>
        <v>6</v>
      </c>
      <c r="X12" s="23" t="str">
        <f>IF(COUNTA($B12:$J12,$L12:$M12,$O12:$V12)&gt;0,MID(IF($B12="","; Section","")&amp;IF($C12="","; Admission no.","")&amp;IF($D12="","; Name","")&amp;IF($E12="","; Gender","")&amp;IF($F12="","; Date of birth","")&amp;IF($G12="","; Nationality","")&amp;IF(COUNTA($H12:$J12)=0,"; Parent or guardian",""),3,300),"")</f>
        <v/>
      </c>
      <c r="Y12" s="23" t="str">
        <f>IF(COUNTA($B12:$J12,$L12:$M12,$O12:$V12)&gt;0,MID(IF($D12="","",IF($D12&lt;&gt;TRIM($D12),"; Name: extra spaces","")&amp;IF(SUMPRODUCT(--ISNUMBER(FIND(" "&amp;{"a","b","c","d","e","f","g","h","i","j","k","l","m","n","o","p","q","r","s","t","u","v","w","x","y","z"}," "&amp;$D12)))&gt;0,"; Name: small first letter",""))&amp;IF($H12="","",IF($H12&lt;&gt;TRIM($H12),"; Mother: extra spaces","")&amp;IF(SUMPRODUCT(--ISNUMBER(FIND(" "&amp;{"a","b","c","d","e","f","g","h","i","j","k","l","m","n","o","p","q","r","s","t","u","v","w","x","y","z"}," "&amp;$H12)))&gt;0,"; Mother: small first letter",""))&amp;IF($I12="","",IF($I12&lt;&gt;TRIM($I12),"; Father: extra spaces","")&amp;IF(SUMPRODUCT(--ISNUMBER(FIND(" "&amp;{"a","b","c","d","e","f","g","h","i","j","k","l","m","n","o","p","q","r","s","t","u","v","w","x","y","z"}," "&amp;$I12)))&gt;0,"; Father: small first letter",""))&amp;IF($J12="","",IF($J12&lt;&gt;TRIM($J12),"; Guardian: extra spaces","")&amp;IF(SUMPRODUCT(--ISNUMBER(FIND(" "&amp;{"a","b","c","d","e","f","g","h","i","j","k","l","m","n","o","p","q","r","s","t","u","v","w","x","y","z"}," "&amp;$J12)))&gt;0,"; Guardian: small first letter","")),3,300),"")</f>
        <v/>
      </c>
      <c r="Z12" s="23" t="str">
        <f>IF(OR(NOT(COUNTA($B12:$J12,$L12:$M12,$O12:$V12)&gt;0),$F12=""),"",IF(NOT(ISNUMBER($F12)),"Not a date",IF(OR((YEAR(Setup!$B$8)-YEAR($F12)-IF(OR(MONTH($F12)&gt;MONTH(Setup!$B$8),AND(MONTH($F12)=MONTH(Setup!$B$8),DAY($F12)&gt;DAY(Setup!$B$8))),1,0))&lt;Setup!$B$10,(YEAR(Setup!$B$8)-YEAR($F12)-IF(OR(MONTH($F12)&gt;MONTH(Setup!$B$8),AND(MONTH($F12)=MONTH(Setup!$B$8),DAY($F12)&gt;DAY(Setup!$B$8))),1,0))&gt;Setup!$C$10),"Age "&amp;(YEAR(Setup!$B$8)-YEAR($F12)-IF(OR(MONTH($F12)&gt;MONTH(Setup!$B$8),AND(MONTH($F12)=MONTH(Setup!$B$8),DAY($F12)&gt;DAY(Setup!$B$8))),1,0))&amp;": check the date","")))</f>
        <v/>
      </c>
      <c r="AA12" s="23" t="str">
        <f>IF(COUNTA($B12:$J12,$L12:$M12,$O12:$V12)&gt;0,MID(IF($K12="","; English missing","")&amp;IF($N12="","; History, Civics and Geography missing","")&amp;IF(AND($T12&lt;&gt;"Y",COUNTA($L12:$M12)=0),"; No second language","")&amp;IF(AND($T12="Y",COUNTA($L12:$M12)&gt;0),"; Exempt, but a second language is filled in","")&amp;IF(AND(COUNTA($L12:$M12)=2,$L12&lt;&gt;"Hindi",$M12&lt;&gt;"Hindi"),"; Two second languages: one must be Hindi",""),3,300),"")</f>
        <v/>
      </c>
      <c r="AB12" s="23" t="str">
        <f>IF(COUNTA($B12:$J12,$L12:$M12,$O12:$V12)&gt;0,IF(COUNTA($O12:$Q12)&lt;2,"Needs 2 or 3, has "&amp;COUNTA($O12:$Q12),""),"")</f>
        <v/>
      </c>
      <c r="AC12" s="23" t="str">
        <f>IF(COUNTA($B12:$J12,$L12:$M12,$O12:$V12)&gt;0,IF(COUNTA($R12:$S12)=0,"Needs 1 or 2",IF(AND($R12&lt;&gt;"",$S12&lt;&gt;"",IFERROR(INDEX(Subjects!$F$5:$F$32,MATCH($R12,Subjects!$E$5:$E$32,0)),"?")=IFERROR(INDEX(Subjects!$F$5:$F$32,MATCH($S12,Subjects!$E$5:$E$32,0)),"!")),"Two must be one from A, one from B","")),"")</f>
        <v/>
      </c>
      <c r="AD12" s="23" t="str">
        <f>IF(COUNTA($B12:$J12,$L12:$M12,$O12:$V12)&gt;0,MID(IF(SUM($AG12)=0,"","; "&amp;INDEX(Subjects!$O$5:$O$29,$AH12)&amp;" with "&amp;INDEX(Subjects!$P$5:$P$29,$AH12)&amp;IF($AG12&gt;1," (+"&amp;($AG12-1)&amp;" more)",""))&amp;IF(SUMPRODUCT(($K12:$S12&lt;&gt;"")*(COUNTIF($K12:$S12,$K12:$S12&amp;"")&gt;1))&gt;0,"; Same subject twice",""),3,300),"")</f>
        <v/>
      </c>
      <c r="AE12" s="23" t="str">
        <f>IF(COUNTA($B12:$J12,$L12:$M12,$O12:$V12)&gt;0,MID(IF($U12&lt;&gt;"Y","; Photo","")&amp;IF($V12&lt;&gt;"Y","; Signature",""),3,50),"")</f>
        <v/>
      </c>
      <c r="AF12" s="24" t="str">
        <f>IF(COUNTA($B12:$J12,$L12:$M12,$O12:$V12)&gt;0,IF(SUMPRODUCT(--($X12:$AE12&lt;&gt;""))=0,"OK",SUMPRODUCT(--($X12:$AE12&lt;&gt;""))&amp;" to fix"),"")</f>
        <v>OK</v>
      </c>
      <c r="AG12" s="25">
        <f>IF(COUNTA($B12:$J12,$L12:$M12,$O12:$V12)&gt;0,SUMPRODUCT((Subjects!$O$5:$O$29&lt;&gt;"")*(Subjects!$P$5:$P$29&lt;&gt;"")*(COUNTIF($K12:$S12,Subjects!$O$5:$O$29&amp;"")&gt;0)*(COUNTIF($K12:$S12,Subjects!$P$5:$P$29&amp;"")&gt;0)),"")</f>
        <v>0</v>
      </c>
      <c r="AH12" s="25" t="str">
        <f>IF(SUM($AG12)=0,"",LOOKUP(2,1/((Subjects!$O$5:$O$29&lt;&gt;"")*(Subjects!$P$5:$P$29&lt;&gt;"")*(COUNTIF($K12:$S12,Subjects!$O$5:$O$29&amp;"")&gt;0)*(COUNTIF($K12:$S12,Subjects!$P$5:$P$29&amp;"")&gt;0)),Subjects!$Q$5:$Q$29))</f>
        <v/>
      </c>
    </row>
    <row r="13" spans="1:34" x14ac:dyDescent="0.25">
      <c r="A13" s="19">
        <v>8</v>
      </c>
      <c r="B13" s="8" t="s">
        <v>73</v>
      </c>
      <c r="C13" s="20" t="s">
        <v>118</v>
      </c>
      <c r="D13" s="4" t="s">
        <v>119</v>
      </c>
      <c r="E13" s="8" t="s">
        <v>76</v>
      </c>
      <c r="F13" s="21">
        <v>41004</v>
      </c>
      <c r="G13" s="8" t="s">
        <v>77</v>
      </c>
      <c r="H13" s="4" t="s">
        <v>120</v>
      </c>
      <c r="I13" s="4" t="s">
        <v>121</v>
      </c>
      <c r="J13" s="4"/>
      <c r="K13" s="8" t="s">
        <v>50</v>
      </c>
      <c r="L13" s="4" t="s">
        <v>80</v>
      </c>
      <c r="M13" s="4"/>
      <c r="N13" s="4" t="s">
        <v>53</v>
      </c>
      <c r="O13" s="4" t="s">
        <v>81</v>
      </c>
      <c r="P13" s="4"/>
      <c r="Q13" s="4"/>
      <c r="R13" s="4" t="s">
        <v>83</v>
      </c>
      <c r="S13" s="4"/>
      <c r="T13" s="8"/>
      <c r="U13" s="8" t="s">
        <v>84</v>
      </c>
      <c r="V13" s="8" t="s">
        <v>84</v>
      </c>
      <c r="W13" s="22">
        <f>IF(COUNTA($B13:$J13,$L13:$M13,$O13:$V13)&gt;0,COUNTA($K13:$S13),"")</f>
        <v>5</v>
      </c>
      <c r="X13" s="23" t="str">
        <f>IF(COUNTA($B13:$J13,$L13:$M13,$O13:$V13)&gt;0,MID(IF($B13="","; Section","")&amp;IF($C13="","; Admission no.","")&amp;IF($D13="","; Name","")&amp;IF($E13="","; Gender","")&amp;IF($F13="","; Date of birth","")&amp;IF($G13="","; Nationality","")&amp;IF(COUNTA($H13:$J13)=0,"; Parent or guardian",""),3,300),"")</f>
        <v/>
      </c>
      <c r="Y13" s="23" t="str">
        <f>IF(COUNTA($B13:$J13,$L13:$M13,$O13:$V13)&gt;0,MID(IF($D13="","",IF($D13&lt;&gt;TRIM($D13),"; Name: extra spaces","")&amp;IF(SUMPRODUCT(--ISNUMBER(FIND(" "&amp;{"a","b","c","d","e","f","g","h","i","j","k","l","m","n","o","p","q","r","s","t","u","v","w","x","y","z"}," "&amp;$D13)))&gt;0,"; Name: small first letter",""))&amp;IF($H13="","",IF($H13&lt;&gt;TRIM($H13),"; Mother: extra spaces","")&amp;IF(SUMPRODUCT(--ISNUMBER(FIND(" "&amp;{"a","b","c","d","e","f","g","h","i","j","k","l","m","n","o","p","q","r","s","t","u","v","w","x","y","z"}," "&amp;$H13)))&gt;0,"; Mother: small first letter",""))&amp;IF($I13="","",IF($I13&lt;&gt;TRIM($I13),"; Father: extra spaces","")&amp;IF(SUMPRODUCT(--ISNUMBER(FIND(" "&amp;{"a","b","c","d","e","f","g","h","i","j","k","l","m","n","o","p","q","r","s","t","u","v","w","x","y","z"}," "&amp;$I13)))&gt;0,"; Father: small first letter",""))&amp;IF($J13="","",IF($J13&lt;&gt;TRIM($J13),"; Guardian: extra spaces","")&amp;IF(SUMPRODUCT(--ISNUMBER(FIND(" "&amp;{"a","b","c","d","e","f","g","h","i","j","k","l","m","n","o","p","q","r","s","t","u","v","w","x","y","z"}," "&amp;$J13)))&gt;0,"; Guardian: small first letter","")),3,300),"")</f>
        <v/>
      </c>
      <c r="Z13" s="23" t="str">
        <f>IF(OR(NOT(COUNTA($B13:$J13,$L13:$M13,$O13:$V13)&gt;0),$F13=""),"",IF(NOT(ISNUMBER($F13)),"Not a date",IF(OR((YEAR(Setup!$B$8)-YEAR($F13)-IF(OR(MONTH($F13)&gt;MONTH(Setup!$B$8),AND(MONTH($F13)=MONTH(Setup!$B$8),DAY($F13)&gt;DAY(Setup!$B$8))),1,0))&lt;Setup!$B$10,(YEAR(Setup!$B$8)-YEAR($F13)-IF(OR(MONTH($F13)&gt;MONTH(Setup!$B$8),AND(MONTH($F13)=MONTH(Setup!$B$8),DAY($F13)&gt;DAY(Setup!$B$8))),1,0))&gt;Setup!$C$10),"Age "&amp;(YEAR(Setup!$B$8)-YEAR($F13)-IF(OR(MONTH($F13)&gt;MONTH(Setup!$B$8),AND(MONTH($F13)=MONTH(Setup!$B$8),DAY($F13)&gt;DAY(Setup!$B$8))),1,0))&amp;": check the date","")))</f>
        <v/>
      </c>
      <c r="AA13" s="23" t="str">
        <f>IF(COUNTA($B13:$J13,$L13:$M13,$O13:$V13)&gt;0,MID(IF($K13="","; English missing","")&amp;IF($N13="","; History, Civics and Geography missing","")&amp;IF(AND($T13&lt;&gt;"Y",COUNTA($L13:$M13)=0),"; No second language","")&amp;IF(AND($T13="Y",COUNTA($L13:$M13)&gt;0),"; Exempt, but a second language is filled in","")&amp;IF(AND(COUNTA($L13:$M13)=2,$L13&lt;&gt;"Hindi",$M13&lt;&gt;"Hindi"),"; Two second languages: one must be Hindi",""),3,300),"")</f>
        <v/>
      </c>
      <c r="AB13" s="23" t="str">
        <f>IF(COUNTA($B13:$J13,$L13:$M13,$O13:$V13)&gt;0,IF(COUNTA($O13:$Q13)&lt;2,"Needs 2 or 3, has "&amp;COUNTA($O13:$Q13),""),"")</f>
        <v>Needs 2 or 3, has 1</v>
      </c>
      <c r="AC13" s="23" t="str">
        <f>IF(COUNTA($B13:$J13,$L13:$M13,$O13:$V13)&gt;0,IF(COUNTA($R13:$S13)=0,"Needs 1 or 2",IF(AND($R13&lt;&gt;"",$S13&lt;&gt;"",IFERROR(INDEX(Subjects!$F$5:$F$32,MATCH($R13,Subjects!$E$5:$E$32,0)),"?")=IFERROR(INDEX(Subjects!$F$5:$F$32,MATCH($S13,Subjects!$E$5:$E$32,0)),"!")),"Two must be one from A, one from B","")),"")</f>
        <v/>
      </c>
      <c r="AD13" s="23" t="str">
        <f>IF(COUNTA($B13:$J13,$L13:$M13,$O13:$V13)&gt;0,MID(IF(SUM($AG13)=0,"","; "&amp;INDEX(Subjects!$O$5:$O$29,$AH13)&amp;" with "&amp;INDEX(Subjects!$P$5:$P$29,$AH13)&amp;IF($AG13&gt;1," (+"&amp;($AG13-1)&amp;" more)",""))&amp;IF(SUMPRODUCT(($K13:$S13&lt;&gt;"")*(COUNTIF($K13:$S13,$K13:$S13&amp;"")&gt;1))&gt;0,"; Same subject twice",""),3,300),"")</f>
        <v/>
      </c>
      <c r="AE13" s="23" t="str">
        <f>IF(COUNTA($B13:$J13,$L13:$M13,$O13:$V13)&gt;0,MID(IF($U13&lt;&gt;"Y","; Photo","")&amp;IF($V13&lt;&gt;"Y","; Signature",""),3,50),"")</f>
        <v/>
      </c>
      <c r="AF13" s="24" t="str">
        <f>IF(COUNTA($B13:$J13,$L13:$M13,$O13:$V13)&gt;0,IF(SUMPRODUCT(--($X13:$AE13&lt;&gt;""))=0,"OK",SUMPRODUCT(--($X13:$AE13&lt;&gt;""))&amp;" to fix"),"")</f>
        <v>1 to fix</v>
      </c>
      <c r="AG13" s="25">
        <f>IF(COUNTA($B13:$J13,$L13:$M13,$O13:$V13)&gt;0,SUMPRODUCT((Subjects!$O$5:$O$29&lt;&gt;"")*(Subjects!$P$5:$P$29&lt;&gt;"")*(COUNTIF($K13:$S13,Subjects!$O$5:$O$29&amp;"")&gt;0)*(COUNTIF($K13:$S13,Subjects!$P$5:$P$29&amp;"")&gt;0)),"")</f>
        <v>0</v>
      </c>
      <c r="AH13" s="25" t="str">
        <f>IF(SUM($AG13)=0,"",LOOKUP(2,1/((Subjects!$O$5:$O$29&lt;&gt;"")*(Subjects!$P$5:$P$29&lt;&gt;"")*(COUNTIF($K13:$S13,Subjects!$O$5:$O$29&amp;"")&gt;0)*(COUNTIF($K13:$S13,Subjects!$P$5:$P$29&amp;"")&gt;0)),Subjects!$Q$5:$Q$29))</f>
        <v/>
      </c>
    </row>
    <row r="14" spans="1:34" x14ac:dyDescent="0.25">
      <c r="A14" s="19">
        <v>9</v>
      </c>
      <c r="B14" s="8"/>
      <c r="C14" s="20"/>
      <c r="D14" s="4"/>
      <c r="E14" s="8"/>
      <c r="F14" s="21"/>
      <c r="G14" s="8"/>
      <c r="H14" s="4"/>
      <c r="I14" s="4"/>
      <c r="J14" s="4"/>
      <c r="K14" s="8" t="s">
        <v>50</v>
      </c>
      <c r="L14" s="4"/>
      <c r="M14" s="4"/>
      <c r="N14" s="4" t="s">
        <v>53</v>
      </c>
      <c r="O14" s="4"/>
      <c r="P14" s="4"/>
      <c r="Q14" s="4"/>
      <c r="R14" s="4"/>
      <c r="S14" s="4"/>
      <c r="T14" s="8"/>
      <c r="U14" s="8"/>
      <c r="V14" s="8"/>
      <c r="W14" s="22" t="str">
        <f>IF(COUNTA($B14:$J14,$L14:$M14,$O14:$V14)&gt;0,COUNTA($K14:$S14),"")</f>
        <v/>
      </c>
      <c r="X14" s="23" t="str">
        <f>IF(COUNTA($B14:$J14,$L14:$M14,$O14:$V14)&gt;0,MID(IF($B14="","; Section","")&amp;IF($C14="","; Admission no.","")&amp;IF($D14="","; Name","")&amp;IF($E14="","; Gender","")&amp;IF($F14="","; Date of birth","")&amp;IF($G14="","; Nationality","")&amp;IF(COUNTA($H14:$J14)=0,"; Parent or guardian",""),3,300),"")</f>
        <v/>
      </c>
      <c r="Y14" s="23" t="str">
        <f>IF(COUNTA($B14:$J14,$L14:$M14,$O14:$V14)&gt;0,MID(IF($D14="","",IF($D14&lt;&gt;TRIM($D14),"; Name: extra spaces","")&amp;IF(SUMPRODUCT(--ISNUMBER(FIND(" "&amp;{"a","b","c","d","e","f","g","h","i","j","k","l","m","n","o","p","q","r","s","t","u","v","w","x","y","z"}," "&amp;$D14)))&gt;0,"; Name: small first letter",""))&amp;IF($H14="","",IF($H14&lt;&gt;TRIM($H14),"; Mother: extra spaces","")&amp;IF(SUMPRODUCT(--ISNUMBER(FIND(" "&amp;{"a","b","c","d","e","f","g","h","i","j","k","l","m","n","o","p","q","r","s","t","u","v","w","x","y","z"}," "&amp;$H14)))&gt;0,"; Mother: small first letter",""))&amp;IF($I14="","",IF($I14&lt;&gt;TRIM($I14),"; Father: extra spaces","")&amp;IF(SUMPRODUCT(--ISNUMBER(FIND(" "&amp;{"a","b","c","d","e","f","g","h","i","j","k","l","m","n","o","p","q","r","s","t","u","v","w","x","y","z"}," "&amp;$I14)))&gt;0,"; Father: small first letter",""))&amp;IF($J14="","",IF($J14&lt;&gt;TRIM($J14),"; Guardian: extra spaces","")&amp;IF(SUMPRODUCT(--ISNUMBER(FIND(" "&amp;{"a","b","c","d","e","f","g","h","i","j","k","l","m","n","o","p","q","r","s","t","u","v","w","x","y","z"}," "&amp;$J14)))&gt;0,"; Guardian: small first letter","")),3,300),"")</f>
        <v/>
      </c>
      <c r="Z14" s="23" t="str">
        <f>IF(OR(NOT(COUNTA($B14:$J14,$L14:$M14,$O14:$V14)&gt;0),$F14=""),"",IF(NOT(ISNUMBER($F14)),"Not a date",IF(OR((YEAR(Setup!$B$8)-YEAR($F14)-IF(OR(MONTH($F14)&gt;MONTH(Setup!$B$8),AND(MONTH($F14)=MONTH(Setup!$B$8),DAY($F14)&gt;DAY(Setup!$B$8))),1,0))&lt;Setup!$B$10,(YEAR(Setup!$B$8)-YEAR($F14)-IF(OR(MONTH($F14)&gt;MONTH(Setup!$B$8),AND(MONTH($F14)=MONTH(Setup!$B$8),DAY($F14)&gt;DAY(Setup!$B$8))),1,0))&gt;Setup!$C$10),"Age "&amp;(YEAR(Setup!$B$8)-YEAR($F14)-IF(OR(MONTH($F14)&gt;MONTH(Setup!$B$8),AND(MONTH($F14)=MONTH(Setup!$B$8),DAY($F14)&gt;DAY(Setup!$B$8))),1,0))&amp;": check the date","")))</f>
        <v/>
      </c>
      <c r="AA14" s="23" t="str">
        <f>IF(COUNTA($B14:$J14,$L14:$M14,$O14:$V14)&gt;0,MID(IF($K14="","; English missing","")&amp;IF($N14="","; History, Civics and Geography missing","")&amp;IF(AND($T14&lt;&gt;"Y",COUNTA($L14:$M14)=0),"; No second language","")&amp;IF(AND($T14="Y",COUNTA($L14:$M14)&gt;0),"; Exempt, but a second language is filled in","")&amp;IF(AND(COUNTA($L14:$M14)=2,$L14&lt;&gt;"Hindi",$M14&lt;&gt;"Hindi"),"; Two second languages: one must be Hindi",""),3,300),"")</f>
        <v/>
      </c>
      <c r="AB14" s="23" t="str">
        <f>IF(COUNTA($B14:$J14,$L14:$M14,$O14:$V14)&gt;0,IF(COUNTA($O14:$Q14)&lt;2,"Needs 2 or 3, has "&amp;COUNTA($O14:$Q14),""),"")</f>
        <v/>
      </c>
      <c r="AC14" s="23" t="str">
        <f>IF(COUNTA($B14:$J14,$L14:$M14,$O14:$V14)&gt;0,IF(COUNTA($R14:$S14)=0,"Needs 1 or 2",IF(AND($R14&lt;&gt;"",$S14&lt;&gt;"",IFERROR(INDEX(Subjects!$F$5:$F$32,MATCH($R14,Subjects!$E$5:$E$32,0)),"?")=IFERROR(INDEX(Subjects!$F$5:$F$32,MATCH($S14,Subjects!$E$5:$E$32,0)),"!")),"Two must be one from A, one from B","")),"")</f>
        <v/>
      </c>
      <c r="AD14" s="23" t="str">
        <f>IF(COUNTA($B14:$J14,$L14:$M14,$O14:$V14)&gt;0,MID(IF(SUM($AG14)=0,"","; "&amp;INDEX(Subjects!$O$5:$O$29,$AH14)&amp;" with "&amp;INDEX(Subjects!$P$5:$P$29,$AH14)&amp;IF($AG14&gt;1," (+"&amp;($AG14-1)&amp;" more)",""))&amp;IF(SUMPRODUCT(($K14:$S14&lt;&gt;"")*(COUNTIF($K14:$S14,$K14:$S14&amp;"")&gt;1))&gt;0,"; Same subject twice",""),3,300),"")</f>
        <v/>
      </c>
      <c r="AE14" s="23" t="str">
        <f>IF(COUNTA($B14:$J14,$L14:$M14,$O14:$V14)&gt;0,MID(IF($U14&lt;&gt;"Y","; Photo","")&amp;IF($V14&lt;&gt;"Y","; Signature",""),3,50),"")</f>
        <v/>
      </c>
      <c r="AF14" s="24" t="str">
        <f>IF(COUNTA($B14:$J14,$L14:$M14,$O14:$V14)&gt;0,IF(SUMPRODUCT(--($X14:$AE14&lt;&gt;""))=0,"OK",SUMPRODUCT(--($X14:$AE14&lt;&gt;""))&amp;" to fix"),"")</f>
        <v/>
      </c>
      <c r="AG14" s="25" t="str">
        <f>IF(COUNTA($B14:$J14,$L14:$M14,$O14:$V14)&gt;0,SUMPRODUCT((Subjects!$O$5:$O$29&lt;&gt;"")*(Subjects!$P$5:$P$29&lt;&gt;"")*(COUNTIF($K14:$S14,Subjects!$O$5:$O$29&amp;"")&gt;0)*(COUNTIF($K14:$S14,Subjects!$P$5:$P$29&amp;"")&gt;0)),"")</f>
        <v/>
      </c>
      <c r="AH14" s="25" t="str">
        <f>IF(SUM($AG14)=0,"",LOOKUP(2,1/((Subjects!$O$5:$O$29&lt;&gt;"")*(Subjects!$P$5:$P$29&lt;&gt;"")*(COUNTIF($K14:$S14,Subjects!$O$5:$O$29&amp;"")&gt;0)*(COUNTIF($K14:$S14,Subjects!$P$5:$P$29&amp;"")&gt;0)),Subjects!$Q$5:$Q$29))</f>
        <v/>
      </c>
    </row>
    <row r="15" spans="1:34" x14ac:dyDescent="0.25">
      <c r="A15" s="19">
        <v>10</v>
      </c>
      <c r="B15" s="8"/>
      <c r="C15" s="20"/>
      <c r="D15" s="4"/>
      <c r="E15" s="8"/>
      <c r="F15" s="21"/>
      <c r="G15" s="8"/>
      <c r="H15" s="4"/>
      <c r="I15" s="4"/>
      <c r="J15" s="4"/>
      <c r="K15" s="8" t="s">
        <v>50</v>
      </c>
      <c r="L15" s="4"/>
      <c r="M15" s="4"/>
      <c r="N15" s="4" t="s">
        <v>53</v>
      </c>
      <c r="O15" s="4"/>
      <c r="P15" s="4"/>
      <c r="Q15" s="4"/>
      <c r="R15" s="4"/>
      <c r="S15" s="4"/>
      <c r="T15" s="8"/>
      <c r="U15" s="8"/>
      <c r="V15" s="8"/>
      <c r="W15" s="22" t="str">
        <f>IF(COUNTA($B15:$J15,$L15:$M15,$O15:$V15)&gt;0,COUNTA($K15:$S15),"")</f>
        <v/>
      </c>
      <c r="X15" s="23" t="str">
        <f>IF(COUNTA($B15:$J15,$L15:$M15,$O15:$V15)&gt;0,MID(IF($B15="","; Section","")&amp;IF($C15="","; Admission no.","")&amp;IF($D15="","; Name","")&amp;IF($E15="","; Gender","")&amp;IF($F15="","; Date of birth","")&amp;IF($G15="","; Nationality","")&amp;IF(COUNTA($H15:$J15)=0,"; Parent or guardian",""),3,300),"")</f>
        <v/>
      </c>
      <c r="Y15" s="23" t="str">
        <f>IF(COUNTA($B15:$J15,$L15:$M15,$O15:$V15)&gt;0,MID(IF($D15="","",IF($D15&lt;&gt;TRIM($D15),"; Name: extra spaces","")&amp;IF(SUMPRODUCT(--ISNUMBER(FIND(" "&amp;{"a","b","c","d","e","f","g","h","i","j","k","l","m","n","o","p","q","r","s","t","u","v","w","x","y","z"}," "&amp;$D15)))&gt;0,"; Name: small first letter",""))&amp;IF($H15="","",IF($H15&lt;&gt;TRIM($H15),"; Mother: extra spaces","")&amp;IF(SUMPRODUCT(--ISNUMBER(FIND(" "&amp;{"a","b","c","d","e","f","g","h","i","j","k","l","m","n","o","p","q","r","s","t","u","v","w","x","y","z"}," "&amp;$H15)))&gt;0,"; Mother: small first letter",""))&amp;IF($I15="","",IF($I15&lt;&gt;TRIM($I15),"; Father: extra spaces","")&amp;IF(SUMPRODUCT(--ISNUMBER(FIND(" "&amp;{"a","b","c","d","e","f","g","h","i","j","k","l","m","n","o","p","q","r","s","t","u","v","w","x","y","z"}," "&amp;$I15)))&gt;0,"; Father: small first letter",""))&amp;IF($J15="","",IF($J15&lt;&gt;TRIM($J15),"; Guardian: extra spaces","")&amp;IF(SUMPRODUCT(--ISNUMBER(FIND(" "&amp;{"a","b","c","d","e","f","g","h","i","j","k","l","m","n","o","p","q","r","s","t","u","v","w","x","y","z"}," "&amp;$J15)))&gt;0,"; Guardian: small first letter","")),3,300),"")</f>
        <v/>
      </c>
      <c r="Z15" s="23" t="str">
        <f>IF(OR(NOT(COUNTA($B15:$J15,$L15:$M15,$O15:$V15)&gt;0),$F15=""),"",IF(NOT(ISNUMBER($F15)),"Not a date",IF(OR((YEAR(Setup!$B$8)-YEAR($F15)-IF(OR(MONTH($F15)&gt;MONTH(Setup!$B$8),AND(MONTH($F15)=MONTH(Setup!$B$8),DAY($F15)&gt;DAY(Setup!$B$8))),1,0))&lt;Setup!$B$10,(YEAR(Setup!$B$8)-YEAR($F15)-IF(OR(MONTH($F15)&gt;MONTH(Setup!$B$8),AND(MONTH($F15)=MONTH(Setup!$B$8),DAY($F15)&gt;DAY(Setup!$B$8))),1,0))&gt;Setup!$C$10),"Age "&amp;(YEAR(Setup!$B$8)-YEAR($F15)-IF(OR(MONTH($F15)&gt;MONTH(Setup!$B$8),AND(MONTH($F15)=MONTH(Setup!$B$8),DAY($F15)&gt;DAY(Setup!$B$8))),1,0))&amp;": check the date","")))</f>
        <v/>
      </c>
      <c r="AA15" s="23" t="str">
        <f>IF(COUNTA($B15:$J15,$L15:$M15,$O15:$V15)&gt;0,MID(IF($K15="","; English missing","")&amp;IF($N15="","; History, Civics and Geography missing","")&amp;IF(AND($T15&lt;&gt;"Y",COUNTA($L15:$M15)=0),"; No second language","")&amp;IF(AND($T15="Y",COUNTA($L15:$M15)&gt;0),"; Exempt, but a second language is filled in","")&amp;IF(AND(COUNTA($L15:$M15)=2,$L15&lt;&gt;"Hindi",$M15&lt;&gt;"Hindi"),"; Two second languages: one must be Hindi",""),3,300),"")</f>
        <v/>
      </c>
      <c r="AB15" s="23" t="str">
        <f>IF(COUNTA($B15:$J15,$L15:$M15,$O15:$V15)&gt;0,IF(COUNTA($O15:$Q15)&lt;2,"Needs 2 or 3, has "&amp;COUNTA($O15:$Q15),""),"")</f>
        <v/>
      </c>
      <c r="AC15" s="23" t="str">
        <f>IF(COUNTA($B15:$J15,$L15:$M15,$O15:$V15)&gt;0,IF(COUNTA($R15:$S15)=0,"Needs 1 or 2",IF(AND($R15&lt;&gt;"",$S15&lt;&gt;"",IFERROR(INDEX(Subjects!$F$5:$F$32,MATCH($R15,Subjects!$E$5:$E$32,0)),"?")=IFERROR(INDEX(Subjects!$F$5:$F$32,MATCH($S15,Subjects!$E$5:$E$32,0)),"!")),"Two must be one from A, one from B","")),"")</f>
        <v/>
      </c>
      <c r="AD15" s="23" t="str">
        <f>IF(COUNTA($B15:$J15,$L15:$M15,$O15:$V15)&gt;0,MID(IF(SUM($AG15)=0,"","; "&amp;INDEX(Subjects!$O$5:$O$29,$AH15)&amp;" with "&amp;INDEX(Subjects!$P$5:$P$29,$AH15)&amp;IF($AG15&gt;1," (+"&amp;($AG15-1)&amp;" more)",""))&amp;IF(SUMPRODUCT(($K15:$S15&lt;&gt;"")*(COUNTIF($K15:$S15,$K15:$S15&amp;"")&gt;1))&gt;0,"; Same subject twice",""),3,300),"")</f>
        <v/>
      </c>
      <c r="AE15" s="23" t="str">
        <f>IF(COUNTA($B15:$J15,$L15:$M15,$O15:$V15)&gt;0,MID(IF($U15&lt;&gt;"Y","; Photo","")&amp;IF($V15&lt;&gt;"Y","; Signature",""),3,50),"")</f>
        <v/>
      </c>
      <c r="AF15" s="24" t="str">
        <f>IF(COUNTA($B15:$J15,$L15:$M15,$O15:$V15)&gt;0,IF(SUMPRODUCT(--($X15:$AE15&lt;&gt;""))=0,"OK",SUMPRODUCT(--($X15:$AE15&lt;&gt;""))&amp;" to fix"),"")</f>
        <v/>
      </c>
      <c r="AG15" s="25" t="str">
        <f>IF(COUNTA($B15:$J15,$L15:$M15,$O15:$V15)&gt;0,SUMPRODUCT((Subjects!$O$5:$O$29&lt;&gt;"")*(Subjects!$P$5:$P$29&lt;&gt;"")*(COUNTIF($K15:$S15,Subjects!$O$5:$O$29&amp;"")&gt;0)*(COUNTIF($K15:$S15,Subjects!$P$5:$P$29&amp;"")&gt;0)),"")</f>
        <v/>
      </c>
      <c r="AH15" s="25" t="str">
        <f>IF(SUM($AG15)=0,"",LOOKUP(2,1/((Subjects!$O$5:$O$29&lt;&gt;"")*(Subjects!$P$5:$P$29&lt;&gt;"")*(COUNTIF($K15:$S15,Subjects!$O$5:$O$29&amp;"")&gt;0)*(COUNTIF($K15:$S15,Subjects!$P$5:$P$29&amp;"")&gt;0)),Subjects!$Q$5:$Q$29))</f>
        <v/>
      </c>
    </row>
    <row r="16" spans="1:34" x14ac:dyDescent="0.25">
      <c r="A16" s="19">
        <v>11</v>
      </c>
      <c r="B16" s="8"/>
      <c r="C16" s="20"/>
      <c r="D16" s="4"/>
      <c r="E16" s="8"/>
      <c r="F16" s="21"/>
      <c r="G16" s="8"/>
      <c r="H16" s="4"/>
      <c r="I16" s="4"/>
      <c r="J16" s="4"/>
      <c r="K16" s="8" t="s">
        <v>50</v>
      </c>
      <c r="L16" s="4"/>
      <c r="M16" s="4"/>
      <c r="N16" s="4" t="s">
        <v>53</v>
      </c>
      <c r="O16" s="4"/>
      <c r="P16" s="4"/>
      <c r="Q16" s="4"/>
      <c r="R16" s="4"/>
      <c r="S16" s="4"/>
      <c r="T16" s="8"/>
      <c r="U16" s="8"/>
      <c r="V16" s="8"/>
      <c r="W16" s="22" t="str">
        <f>IF(COUNTA($B16:$J16,$L16:$M16,$O16:$V16)&gt;0,COUNTA($K16:$S16),"")</f>
        <v/>
      </c>
      <c r="X16" s="23" t="str">
        <f>IF(COUNTA($B16:$J16,$L16:$M16,$O16:$V16)&gt;0,MID(IF($B16="","; Section","")&amp;IF($C16="","; Admission no.","")&amp;IF($D16="","; Name","")&amp;IF($E16="","; Gender","")&amp;IF($F16="","; Date of birth","")&amp;IF($G16="","; Nationality","")&amp;IF(COUNTA($H16:$J16)=0,"; Parent or guardian",""),3,300),"")</f>
        <v/>
      </c>
      <c r="Y16" s="23" t="str">
        <f>IF(COUNTA($B16:$J16,$L16:$M16,$O16:$V16)&gt;0,MID(IF($D16="","",IF($D16&lt;&gt;TRIM($D16),"; Name: extra spaces","")&amp;IF(SUMPRODUCT(--ISNUMBER(FIND(" "&amp;{"a","b","c","d","e","f","g","h","i","j","k","l","m","n","o","p","q","r","s","t","u","v","w","x","y","z"}," "&amp;$D16)))&gt;0,"; Name: small first letter",""))&amp;IF($H16="","",IF($H16&lt;&gt;TRIM($H16),"; Mother: extra spaces","")&amp;IF(SUMPRODUCT(--ISNUMBER(FIND(" "&amp;{"a","b","c","d","e","f","g","h","i","j","k","l","m","n","o","p","q","r","s","t","u","v","w","x","y","z"}," "&amp;$H16)))&gt;0,"; Mother: small first letter",""))&amp;IF($I16="","",IF($I16&lt;&gt;TRIM($I16),"; Father: extra spaces","")&amp;IF(SUMPRODUCT(--ISNUMBER(FIND(" "&amp;{"a","b","c","d","e","f","g","h","i","j","k","l","m","n","o","p","q","r","s","t","u","v","w","x","y","z"}," "&amp;$I16)))&gt;0,"; Father: small first letter",""))&amp;IF($J16="","",IF($J16&lt;&gt;TRIM($J16),"; Guardian: extra spaces","")&amp;IF(SUMPRODUCT(--ISNUMBER(FIND(" "&amp;{"a","b","c","d","e","f","g","h","i","j","k","l","m","n","o","p","q","r","s","t","u","v","w","x","y","z"}," "&amp;$J16)))&gt;0,"; Guardian: small first letter","")),3,300),"")</f>
        <v/>
      </c>
      <c r="Z16" s="23" t="str">
        <f>IF(OR(NOT(COUNTA($B16:$J16,$L16:$M16,$O16:$V16)&gt;0),$F16=""),"",IF(NOT(ISNUMBER($F16)),"Not a date",IF(OR((YEAR(Setup!$B$8)-YEAR($F16)-IF(OR(MONTH($F16)&gt;MONTH(Setup!$B$8),AND(MONTH($F16)=MONTH(Setup!$B$8),DAY($F16)&gt;DAY(Setup!$B$8))),1,0))&lt;Setup!$B$10,(YEAR(Setup!$B$8)-YEAR($F16)-IF(OR(MONTH($F16)&gt;MONTH(Setup!$B$8),AND(MONTH($F16)=MONTH(Setup!$B$8),DAY($F16)&gt;DAY(Setup!$B$8))),1,0))&gt;Setup!$C$10),"Age "&amp;(YEAR(Setup!$B$8)-YEAR($F16)-IF(OR(MONTH($F16)&gt;MONTH(Setup!$B$8),AND(MONTH($F16)=MONTH(Setup!$B$8),DAY($F16)&gt;DAY(Setup!$B$8))),1,0))&amp;": check the date","")))</f>
        <v/>
      </c>
      <c r="AA16" s="23" t="str">
        <f>IF(COUNTA($B16:$J16,$L16:$M16,$O16:$V16)&gt;0,MID(IF($K16="","; English missing","")&amp;IF($N16="","; History, Civics and Geography missing","")&amp;IF(AND($T16&lt;&gt;"Y",COUNTA($L16:$M16)=0),"; No second language","")&amp;IF(AND($T16="Y",COUNTA($L16:$M16)&gt;0),"; Exempt, but a second language is filled in","")&amp;IF(AND(COUNTA($L16:$M16)=2,$L16&lt;&gt;"Hindi",$M16&lt;&gt;"Hindi"),"; Two second languages: one must be Hindi",""),3,300),"")</f>
        <v/>
      </c>
      <c r="AB16" s="23" t="str">
        <f>IF(COUNTA($B16:$J16,$L16:$M16,$O16:$V16)&gt;0,IF(COUNTA($O16:$Q16)&lt;2,"Needs 2 or 3, has "&amp;COUNTA($O16:$Q16),""),"")</f>
        <v/>
      </c>
      <c r="AC16" s="23" t="str">
        <f>IF(COUNTA($B16:$J16,$L16:$M16,$O16:$V16)&gt;0,IF(COUNTA($R16:$S16)=0,"Needs 1 or 2",IF(AND($R16&lt;&gt;"",$S16&lt;&gt;"",IFERROR(INDEX(Subjects!$F$5:$F$32,MATCH($R16,Subjects!$E$5:$E$32,0)),"?")=IFERROR(INDEX(Subjects!$F$5:$F$32,MATCH($S16,Subjects!$E$5:$E$32,0)),"!")),"Two must be one from A, one from B","")),"")</f>
        <v/>
      </c>
      <c r="AD16" s="23" t="str">
        <f>IF(COUNTA($B16:$J16,$L16:$M16,$O16:$V16)&gt;0,MID(IF(SUM($AG16)=0,"","; "&amp;INDEX(Subjects!$O$5:$O$29,$AH16)&amp;" with "&amp;INDEX(Subjects!$P$5:$P$29,$AH16)&amp;IF($AG16&gt;1," (+"&amp;($AG16-1)&amp;" more)",""))&amp;IF(SUMPRODUCT(($K16:$S16&lt;&gt;"")*(COUNTIF($K16:$S16,$K16:$S16&amp;"")&gt;1))&gt;0,"; Same subject twice",""),3,300),"")</f>
        <v/>
      </c>
      <c r="AE16" s="23" t="str">
        <f>IF(COUNTA($B16:$J16,$L16:$M16,$O16:$V16)&gt;0,MID(IF($U16&lt;&gt;"Y","; Photo","")&amp;IF($V16&lt;&gt;"Y","; Signature",""),3,50),"")</f>
        <v/>
      </c>
      <c r="AF16" s="24" t="str">
        <f>IF(COUNTA($B16:$J16,$L16:$M16,$O16:$V16)&gt;0,IF(SUMPRODUCT(--($X16:$AE16&lt;&gt;""))=0,"OK",SUMPRODUCT(--($X16:$AE16&lt;&gt;""))&amp;" to fix"),"")</f>
        <v/>
      </c>
      <c r="AG16" s="25" t="str">
        <f>IF(COUNTA($B16:$J16,$L16:$M16,$O16:$V16)&gt;0,SUMPRODUCT((Subjects!$O$5:$O$29&lt;&gt;"")*(Subjects!$P$5:$P$29&lt;&gt;"")*(COUNTIF($K16:$S16,Subjects!$O$5:$O$29&amp;"")&gt;0)*(COUNTIF($K16:$S16,Subjects!$P$5:$P$29&amp;"")&gt;0)),"")</f>
        <v/>
      </c>
      <c r="AH16" s="25" t="str">
        <f>IF(SUM($AG16)=0,"",LOOKUP(2,1/((Subjects!$O$5:$O$29&lt;&gt;"")*(Subjects!$P$5:$P$29&lt;&gt;"")*(COUNTIF($K16:$S16,Subjects!$O$5:$O$29&amp;"")&gt;0)*(COUNTIF($K16:$S16,Subjects!$P$5:$P$29&amp;"")&gt;0)),Subjects!$Q$5:$Q$29))</f>
        <v/>
      </c>
    </row>
    <row r="17" spans="1:34" x14ac:dyDescent="0.25">
      <c r="A17" s="19">
        <v>12</v>
      </c>
      <c r="B17" s="8"/>
      <c r="C17" s="20"/>
      <c r="D17" s="4"/>
      <c r="E17" s="8"/>
      <c r="F17" s="21"/>
      <c r="G17" s="8"/>
      <c r="H17" s="4"/>
      <c r="I17" s="4"/>
      <c r="J17" s="4"/>
      <c r="K17" s="8" t="s">
        <v>50</v>
      </c>
      <c r="L17" s="4"/>
      <c r="M17" s="4"/>
      <c r="N17" s="4" t="s">
        <v>53</v>
      </c>
      <c r="O17" s="4"/>
      <c r="P17" s="4"/>
      <c r="Q17" s="4"/>
      <c r="R17" s="4"/>
      <c r="S17" s="4"/>
      <c r="T17" s="8"/>
      <c r="U17" s="8"/>
      <c r="V17" s="8"/>
      <c r="W17" s="22" t="str">
        <f>IF(COUNTA($B17:$J17,$L17:$M17,$O17:$V17)&gt;0,COUNTA($K17:$S17),"")</f>
        <v/>
      </c>
      <c r="X17" s="23" t="str">
        <f>IF(COUNTA($B17:$J17,$L17:$M17,$O17:$V17)&gt;0,MID(IF($B17="","; Section","")&amp;IF($C17="","; Admission no.","")&amp;IF($D17="","; Name","")&amp;IF($E17="","; Gender","")&amp;IF($F17="","; Date of birth","")&amp;IF($G17="","; Nationality","")&amp;IF(COUNTA($H17:$J17)=0,"; Parent or guardian",""),3,300),"")</f>
        <v/>
      </c>
      <c r="Y17" s="23" t="str">
        <f>IF(COUNTA($B17:$J17,$L17:$M17,$O17:$V17)&gt;0,MID(IF($D17="","",IF($D17&lt;&gt;TRIM($D17),"; Name: extra spaces","")&amp;IF(SUMPRODUCT(--ISNUMBER(FIND(" "&amp;{"a","b","c","d","e","f","g","h","i","j","k","l","m","n","o","p","q","r","s","t","u","v","w","x","y","z"}," "&amp;$D17)))&gt;0,"; Name: small first letter",""))&amp;IF($H17="","",IF($H17&lt;&gt;TRIM($H17),"; Mother: extra spaces","")&amp;IF(SUMPRODUCT(--ISNUMBER(FIND(" "&amp;{"a","b","c","d","e","f","g","h","i","j","k","l","m","n","o","p","q","r","s","t","u","v","w","x","y","z"}," "&amp;$H17)))&gt;0,"; Mother: small first letter",""))&amp;IF($I17="","",IF($I17&lt;&gt;TRIM($I17),"; Father: extra spaces","")&amp;IF(SUMPRODUCT(--ISNUMBER(FIND(" "&amp;{"a","b","c","d","e","f","g","h","i","j","k","l","m","n","o","p","q","r","s","t","u","v","w","x","y","z"}," "&amp;$I17)))&gt;0,"; Father: small first letter",""))&amp;IF($J17="","",IF($J17&lt;&gt;TRIM($J17),"; Guardian: extra spaces","")&amp;IF(SUMPRODUCT(--ISNUMBER(FIND(" "&amp;{"a","b","c","d","e","f","g","h","i","j","k","l","m","n","o","p","q","r","s","t","u","v","w","x","y","z"}," "&amp;$J17)))&gt;0,"; Guardian: small first letter","")),3,300),"")</f>
        <v/>
      </c>
      <c r="Z17" s="23" t="str">
        <f>IF(OR(NOT(COUNTA($B17:$J17,$L17:$M17,$O17:$V17)&gt;0),$F17=""),"",IF(NOT(ISNUMBER($F17)),"Not a date",IF(OR((YEAR(Setup!$B$8)-YEAR($F17)-IF(OR(MONTH($F17)&gt;MONTH(Setup!$B$8),AND(MONTH($F17)=MONTH(Setup!$B$8),DAY($F17)&gt;DAY(Setup!$B$8))),1,0))&lt;Setup!$B$10,(YEAR(Setup!$B$8)-YEAR($F17)-IF(OR(MONTH($F17)&gt;MONTH(Setup!$B$8),AND(MONTH($F17)=MONTH(Setup!$B$8),DAY($F17)&gt;DAY(Setup!$B$8))),1,0))&gt;Setup!$C$10),"Age "&amp;(YEAR(Setup!$B$8)-YEAR($F17)-IF(OR(MONTH($F17)&gt;MONTH(Setup!$B$8),AND(MONTH($F17)=MONTH(Setup!$B$8),DAY($F17)&gt;DAY(Setup!$B$8))),1,0))&amp;": check the date","")))</f>
        <v/>
      </c>
      <c r="AA17" s="23" t="str">
        <f>IF(COUNTA($B17:$J17,$L17:$M17,$O17:$V17)&gt;0,MID(IF($K17="","; English missing","")&amp;IF($N17="","; History, Civics and Geography missing","")&amp;IF(AND($T17&lt;&gt;"Y",COUNTA($L17:$M17)=0),"; No second language","")&amp;IF(AND($T17="Y",COUNTA($L17:$M17)&gt;0),"; Exempt, but a second language is filled in","")&amp;IF(AND(COUNTA($L17:$M17)=2,$L17&lt;&gt;"Hindi",$M17&lt;&gt;"Hindi"),"; Two second languages: one must be Hindi",""),3,300),"")</f>
        <v/>
      </c>
      <c r="AB17" s="23" t="str">
        <f>IF(COUNTA($B17:$J17,$L17:$M17,$O17:$V17)&gt;0,IF(COUNTA($O17:$Q17)&lt;2,"Needs 2 or 3, has "&amp;COUNTA($O17:$Q17),""),"")</f>
        <v/>
      </c>
      <c r="AC17" s="23" t="str">
        <f>IF(COUNTA($B17:$J17,$L17:$M17,$O17:$V17)&gt;0,IF(COUNTA($R17:$S17)=0,"Needs 1 or 2",IF(AND($R17&lt;&gt;"",$S17&lt;&gt;"",IFERROR(INDEX(Subjects!$F$5:$F$32,MATCH($R17,Subjects!$E$5:$E$32,0)),"?")=IFERROR(INDEX(Subjects!$F$5:$F$32,MATCH($S17,Subjects!$E$5:$E$32,0)),"!")),"Two must be one from A, one from B","")),"")</f>
        <v/>
      </c>
      <c r="AD17" s="23" t="str">
        <f>IF(COUNTA($B17:$J17,$L17:$M17,$O17:$V17)&gt;0,MID(IF(SUM($AG17)=0,"","; "&amp;INDEX(Subjects!$O$5:$O$29,$AH17)&amp;" with "&amp;INDEX(Subjects!$P$5:$P$29,$AH17)&amp;IF($AG17&gt;1," (+"&amp;($AG17-1)&amp;" more)",""))&amp;IF(SUMPRODUCT(($K17:$S17&lt;&gt;"")*(COUNTIF($K17:$S17,$K17:$S17&amp;"")&gt;1))&gt;0,"; Same subject twice",""),3,300),"")</f>
        <v/>
      </c>
      <c r="AE17" s="23" t="str">
        <f>IF(COUNTA($B17:$J17,$L17:$M17,$O17:$V17)&gt;0,MID(IF($U17&lt;&gt;"Y","; Photo","")&amp;IF($V17&lt;&gt;"Y","; Signature",""),3,50),"")</f>
        <v/>
      </c>
      <c r="AF17" s="24" t="str">
        <f>IF(COUNTA($B17:$J17,$L17:$M17,$O17:$V17)&gt;0,IF(SUMPRODUCT(--($X17:$AE17&lt;&gt;""))=0,"OK",SUMPRODUCT(--($X17:$AE17&lt;&gt;""))&amp;" to fix"),"")</f>
        <v/>
      </c>
      <c r="AG17" s="25" t="str">
        <f>IF(COUNTA($B17:$J17,$L17:$M17,$O17:$V17)&gt;0,SUMPRODUCT((Subjects!$O$5:$O$29&lt;&gt;"")*(Subjects!$P$5:$P$29&lt;&gt;"")*(COUNTIF($K17:$S17,Subjects!$O$5:$O$29&amp;"")&gt;0)*(COUNTIF($K17:$S17,Subjects!$P$5:$P$29&amp;"")&gt;0)),"")</f>
        <v/>
      </c>
      <c r="AH17" s="25" t="str">
        <f>IF(SUM($AG17)=0,"",LOOKUP(2,1/((Subjects!$O$5:$O$29&lt;&gt;"")*(Subjects!$P$5:$P$29&lt;&gt;"")*(COUNTIF($K17:$S17,Subjects!$O$5:$O$29&amp;"")&gt;0)*(COUNTIF($K17:$S17,Subjects!$P$5:$P$29&amp;"")&gt;0)),Subjects!$Q$5:$Q$29))</f>
        <v/>
      </c>
    </row>
    <row r="18" spans="1:34" x14ac:dyDescent="0.25">
      <c r="A18" s="19">
        <v>13</v>
      </c>
      <c r="B18" s="8"/>
      <c r="C18" s="20"/>
      <c r="D18" s="4"/>
      <c r="E18" s="8"/>
      <c r="F18" s="21"/>
      <c r="G18" s="8"/>
      <c r="H18" s="4"/>
      <c r="I18" s="4"/>
      <c r="J18" s="4"/>
      <c r="K18" s="8" t="s">
        <v>50</v>
      </c>
      <c r="L18" s="4"/>
      <c r="M18" s="4"/>
      <c r="N18" s="4" t="s">
        <v>53</v>
      </c>
      <c r="O18" s="4"/>
      <c r="P18" s="4"/>
      <c r="Q18" s="4"/>
      <c r="R18" s="4"/>
      <c r="S18" s="4"/>
      <c r="T18" s="8"/>
      <c r="U18" s="8"/>
      <c r="V18" s="8"/>
      <c r="W18" s="22" t="str">
        <f>IF(COUNTA($B18:$J18,$L18:$M18,$O18:$V18)&gt;0,COUNTA($K18:$S18),"")</f>
        <v/>
      </c>
      <c r="X18" s="23" t="str">
        <f>IF(COUNTA($B18:$J18,$L18:$M18,$O18:$V18)&gt;0,MID(IF($B18="","; Section","")&amp;IF($C18="","; Admission no.","")&amp;IF($D18="","; Name","")&amp;IF($E18="","; Gender","")&amp;IF($F18="","; Date of birth","")&amp;IF($G18="","; Nationality","")&amp;IF(COUNTA($H18:$J18)=0,"; Parent or guardian",""),3,300),"")</f>
        <v/>
      </c>
      <c r="Y18" s="23" t="str">
        <f>IF(COUNTA($B18:$J18,$L18:$M18,$O18:$V18)&gt;0,MID(IF($D18="","",IF($D18&lt;&gt;TRIM($D18),"; Name: extra spaces","")&amp;IF(SUMPRODUCT(--ISNUMBER(FIND(" "&amp;{"a","b","c","d","e","f","g","h","i","j","k","l","m","n","o","p","q","r","s","t","u","v","w","x","y","z"}," "&amp;$D18)))&gt;0,"; Name: small first letter",""))&amp;IF($H18="","",IF($H18&lt;&gt;TRIM($H18),"; Mother: extra spaces","")&amp;IF(SUMPRODUCT(--ISNUMBER(FIND(" "&amp;{"a","b","c","d","e","f","g","h","i","j","k","l","m","n","o","p","q","r","s","t","u","v","w","x","y","z"}," "&amp;$H18)))&gt;0,"; Mother: small first letter",""))&amp;IF($I18="","",IF($I18&lt;&gt;TRIM($I18),"; Father: extra spaces","")&amp;IF(SUMPRODUCT(--ISNUMBER(FIND(" "&amp;{"a","b","c","d","e","f","g","h","i","j","k","l","m","n","o","p","q","r","s","t","u","v","w","x","y","z"}," "&amp;$I18)))&gt;0,"; Father: small first letter",""))&amp;IF($J18="","",IF($J18&lt;&gt;TRIM($J18),"; Guardian: extra spaces","")&amp;IF(SUMPRODUCT(--ISNUMBER(FIND(" "&amp;{"a","b","c","d","e","f","g","h","i","j","k","l","m","n","o","p","q","r","s","t","u","v","w","x","y","z"}," "&amp;$J18)))&gt;0,"; Guardian: small first letter","")),3,300),"")</f>
        <v/>
      </c>
      <c r="Z18" s="23" t="str">
        <f>IF(OR(NOT(COUNTA($B18:$J18,$L18:$M18,$O18:$V18)&gt;0),$F18=""),"",IF(NOT(ISNUMBER($F18)),"Not a date",IF(OR((YEAR(Setup!$B$8)-YEAR($F18)-IF(OR(MONTH($F18)&gt;MONTH(Setup!$B$8),AND(MONTH($F18)=MONTH(Setup!$B$8),DAY($F18)&gt;DAY(Setup!$B$8))),1,0))&lt;Setup!$B$10,(YEAR(Setup!$B$8)-YEAR($F18)-IF(OR(MONTH($F18)&gt;MONTH(Setup!$B$8),AND(MONTH($F18)=MONTH(Setup!$B$8),DAY($F18)&gt;DAY(Setup!$B$8))),1,0))&gt;Setup!$C$10),"Age "&amp;(YEAR(Setup!$B$8)-YEAR($F18)-IF(OR(MONTH($F18)&gt;MONTH(Setup!$B$8),AND(MONTH($F18)=MONTH(Setup!$B$8),DAY($F18)&gt;DAY(Setup!$B$8))),1,0))&amp;": check the date","")))</f>
        <v/>
      </c>
      <c r="AA18" s="23" t="str">
        <f>IF(COUNTA($B18:$J18,$L18:$M18,$O18:$V18)&gt;0,MID(IF($K18="","; English missing","")&amp;IF($N18="","; History, Civics and Geography missing","")&amp;IF(AND($T18&lt;&gt;"Y",COUNTA($L18:$M18)=0),"; No second language","")&amp;IF(AND($T18="Y",COUNTA($L18:$M18)&gt;0),"; Exempt, but a second language is filled in","")&amp;IF(AND(COUNTA($L18:$M18)=2,$L18&lt;&gt;"Hindi",$M18&lt;&gt;"Hindi"),"; Two second languages: one must be Hindi",""),3,300),"")</f>
        <v/>
      </c>
      <c r="AB18" s="23" t="str">
        <f>IF(COUNTA($B18:$J18,$L18:$M18,$O18:$V18)&gt;0,IF(COUNTA($O18:$Q18)&lt;2,"Needs 2 or 3, has "&amp;COUNTA($O18:$Q18),""),"")</f>
        <v/>
      </c>
      <c r="AC18" s="23" t="str">
        <f>IF(COUNTA($B18:$J18,$L18:$M18,$O18:$V18)&gt;0,IF(COUNTA($R18:$S18)=0,"Needs 1 or 2",IF(AND($R18&lt;&gt;"",$S18&lt;&gt;"",IFERROR(INDEX(Subjects!$F$5:$F$32,MATCH($R18,Subjects!$E$5:$E$32,0)),"?")=IFERROR(INDEX(Subjects!$F$5:$F$32,MATCH($S18,Subjects!$E$5:$E$32,0)),"!")),"Two must be one from A, one from B","")),"")</f>
        <v/>
      </c>
      <c r="AD18" s="23" t="str">
        <f>IF(COUNTA($B18:$J18,$L18:$M18,$O18:$V18)&gt;0,MID(IF(SUM($AG18)=0,"","; "&amp;INDEX(Subjects!$O$5:$O$29,$AH18)&amp;" with "&amp;INDEX(Subjects!$P$5:$P$29,$AH18)&amp;IF($AG18&gt;1," (+"&amp;($AG18-1)&amp;" more)",""))&amp;IF(SUMPRODUCT(($K18:$S18&lt;&gt;"")*(COUNTIF($K18:$S18,$K18:$S18&amp;"")&gt;1))&gt;0,"; Same subject twice",""),3,300),"")</f>
        <v/>
      </c>
      <c r="AE18" s="23" t="str">
        <f>IF(COUNTA($B18:$J18,$L18:$M18,$O18:$V18)&gt;0,MID(IF($U18&lt;&gt;"Y","; Photo","")&amp;IF($V18&lt;&gt;"Y","; Signature",""),3,50),"")</f>
        <v/>
      </c>
      <c r="AF18" s="24" t="str">
        <f>IF(COUNTA($B18:$J18,$L18:$M18,$O18:$V18)&gt;0,IF(SUMPRODUCT(--($X18:$AE18&lt;&gt;""))=0,"OK",SUMPRODUCT(--($X18:$AE18&lt;&gt;""))&amp;" to fix"),"")</f>
        <v/>
      </c>
      <c r="AG18" s="25" t="str">
        <f>IF(COUNTA($B18:$J18,$L18:$M18,$O18:$V18)&gt;0,SUMPRODUCT((Subjects!$O$5:$O$29&lt;&gt;"")*(Subjects!$P$5:$P$29&lt;&gt;"")*(COUNTIF($K18:$S18,Subjects!$O$5:$O$29&amp;"")&gt;0)*(COUNTIF($K18:$S18,Subjects!$P$5:$P$29&amp;"")&gt;0)),"")</f>
        <v/>
      </c>
      <c r="AH18" s="25" t="str">
        <f>IF(SUM($AG18)=0,"",LOOKUP(2,1/((Subjects!$O$5:$O$29&lt;&gt;"")*(Subjects!$P$5:$P$29&lt;&gt;"")*(COUNTIF($K18:$S18,Subjects!$O$5:$O$29&amp;"")&gt;0)*(COUNTIF($K18:$S18,Subjects!$P$5:$P$29&amp;"")&gt;0)),Subjects!$Q$5:$Q$29))</f>
        <v/>
      </c>
    </row>
    <row r="19" spans="1:34" x14ac:dyDescent="0.25">
      <c r="A19" s="19">
        <v>14</v>
      </c>
      <c r="B19" s="8"/>
      <c r="C19" s="20"/>
      <c r="D19" s="4"/>
      <c r="E19" s="8"/>
      <c r="F19" s="21"/>
      <c r="G19" s="8"/>
      <c r="H19" s="4"/>
      <c r="I19" s="4"/>
      <c r="J19" s="4"/>
      <c r="K19" s="8" t="s">
        <v>50</v>
      </c>
      <c r="L19" s="4"/>
      <c r="M19" s="4"/>
      <c r="N19" s="4" t="s">
        <v>53</v>
      </c>
      <c r="O19" s="4"/>
      <c r="P19" s="4"/>
      <c r="Q19" s="4"/>
      <c r="R19" s="4"/>
      <c r="S19" s="4"/>
      <c r="T19" s="8"/>
      <c r="U19" s="8"/>
      <c r="V19" s="8"/>
      <c r="W19" s="22" t="str">
        <f>IF(COUNTA($B19:$J19,$L19:$M19,$O19:$V19)&gt;0,COUNTA($K19:$S19),"")</f>
        <v/>
      </c>
      <c r="X19" s="23" t="str">
        <f>IF(COUNTA($B19:$J19,$L19:$M19,$O19:$V19)&gt;0,MID(IF($B19="","; Section","")&amp;IF($C19="","; Admission no.","")&amp;IF($D19="","; Name","")&amp;IF($E19="","; Gender","")&amp;IF($F19="","; Date of birth","")&amp;IF($G19="","; Nationality","")&amp;IF(COUNTA($H19:$J19)=0,"; Parent or guardian",""),3,300),"")</f>
        <v/>
      </c>
      <c r="Y19" s="23" t="str">
        <f>IF(COUNTA($B19:$J19,$L19:$M19,$O19:$V19)&gt;0,MID(IF($D19="","",IF($D19&lt;&gt;TRIM($D19),"; Name: extra spaces","")&amp;IF(SUMPRODUCT(--ISNUMBER(FIND(" "&amp;{"a","b","c","d","e","f","g","h","i","j","k","l","m","n","o","p","q","r","s","t","u","v","w","x","y","z"}," "&amp;$D19)))&gt;0,"; Name: small first letter",""))&amp;IF($H19="","",IF($H19&lt;&gt;TRIM($H19),"; Mother: extra spaces","")&amp;IF(SUMPRODUCT(--ISNUMBER(FIND(" "&amp;{"a","b","c","d","e","f","g","h","i","j","k","l","m","n","o","p","q","r","s","t","u","v","w","x","y","z"}," "&amp;$H19)))&gt;0,"; Mother: small first letter",""))&amp;IF($I19="","",IF($I19&lt;&gt;TRIM($I19),"; Father: extra spaces","")&amp;IF(SUMPRODUCT(--ISNUMBER(FIND(" "&amp;{"a","b","c","d","e","f","g","h","i","j","k","l","m","n","o","p","q","r","s","t","u","v","w","x","y","z"}," "&amp;$I19)))&gt;0,"; Father: small first letter",""))&amp;IF($J19="","",IF($J19&lt;&gt;TRIM($J19),"; Guardian: extra spaces","")&amp;IF(SUMPRODUCT(--ISNUMBER(FIND(" "&amp;{"a","b","c","d","e","f","g","h","i","j","k","l","m","n","o","p","q","r","s","t","u","v","w","x","y","z"}," "&amp;$J19)))&gt;0,"; Guardian: small first letter","")),3,300),"")</f>
        <v/>
      </c>
      <c r="Z19" s="23" t="str">
        <f>IF(OR(NOT(COUNTA($B19:$J19,$L19:$M19,$O19:$V19)&gt;0),$F19=""),"",IF(NOT(ISNUMBER($F19)),"Not a date",IF(OR((YEAR(Setup!$B$8)-YEAR($F19)-IF(OR(MONTH($F19)&gt;MONTH(Setup!$B$8),AND(MONTH($F19)=MONTH(Setup!$B$8),DAY($F19)&gt;DAY(Setup!$B$8))),1,0))&lt;Setup!$B$10,(YEAR(Setup!$B$8)-YEAR($F19)-IF(OR(MONTH($F19)&gt;MONTH(Setup!$B$8),AND(MONTH($F19)=MONTH(Setup!$B$8),DAY($F19)&gt;DAY(Setup!$B$8))),1,0))&gt;Setup!$C$10),"Age "&amp;(YEAR(Setup!$B$8)-YEAR($F19)-IF(OR(MONTH($F19)&gt;MONTH(Setup!$B$8),AND(MONTH($F19)=MONTH(Setup!$B$8),DAY($F19)&gt;DAY(Setup!$B$8))),1,0))&amp;": check the date","")))</f>
        <v/>
      </c>
      <c r="AA19" s="23" t="str">
        <f>IF(COUNTA($B19:$J19,$L19:$M19,$O19:$V19)&gt;0,MID(IF($K19="","; English missing","")&amp;IF($N19="","; History, Civics and Geography missing","")&amp;IF(AND($T19&lt;&gt;"Y",COUNTA($L19:$M19)=0),"; No second language","")&amp;IF(AND($T19="Y",COUNTA($L19:$M19)&gt;0),"; Exempt, but a second language is filled in","")&amp;IF(AND(COUNTA($L19:$M19)=2,$L19&lt;&gt;"Hindi",$M19&lt;&gt;"Hindi"),"; Two second languages: one must be Hindi",""),3,300),"")</f>
        <v/>
      </c>
      <c r="AB19" s="23" t="str">
        <f>IF(COUNTA($B19:$J19,$L19:$M19,$O19:$V19)&gt;0,IF(COUNTA($O19:$Q19)&lt;2,"Needs 2 or 3, has "&amp;COUNTA($O19:$Q19),""),"")</f>
        <v/>
      </c>
      <c r="AC19" s="23" t="str">
        <f>IF(COUNTA($B19:$J19,$L19:$M19,$O19:$V19)&gt;0,IF(COUNTA($R19:$S19)=0,"Needs 1 or 2",IF(AND($R19&lt;&gt;"",$S19&lt;&gt;"",IFERROR(INDEX(Subjects!$F$5:$F$32,MATCH($R19,Subjects!$E$5:$E$32,0)),"?")=IFERROR(INDEX(Subjects!$F$5:$F$32,MATCH($S19,Subjects!$E$5:$E$32,0)),"!")),"Two must be one from A, one from B","")),"")</f>
        <v/>
      </c>
      <c r="AD19" s="23" t="str">
        <f>IF(COUNTA($B19:$J19,$L19:$M19,$O19:$V19)&gt;0,MID(IF(SUM($AG19)=0,"","; "&amp;INDEX(Subjects!$O$5:$O$29,$AH19)&amp;" with "&amp;INDEX(Subjects!$P$5:$P$29,$AH19)&amp;IF($AG19&gt;1," (+"&amp;($AG19-1)&amp;" more)",""))&amp;IF(SUMPRODUCT(($K19:$S19&lt;&gt;"")*(COUNTIF($K19:$S19,$K19:$S19&amp;"")&gt;1))&gt;0,"; Same subject twice",""),3,300),"")</f>
        <v/>
      </c>
      <c r="AE19" s="23" t="str">
        <f>IF(COUNTA($B19:$J19,$L19:$M19,$O19:$V19)&gt;0,MID(IF($U19&lt;&gt;"Y","; Photo","")&amp;IF($V19&lt;&gt;"Y","; Signature",""),3,50),"")</f>
        <v/>
      </c>
      <c r="AF19" s="24" t="str">
        <f>IF(COUNTA($B19:$J19,$L19:$M19,$O19:$V19)&gt;0,IF(SUMPRODUCT(--($X19:$AE19&lt;&gt;""))=0,"OK",SUMPRODUCT(--($X19:$AE19&lt;&gt;""))&amp;" to fix"),"")</f>
        <v/>
      </c>
      <c r="AG19" s="25" t="str">
        <f>IF(COUNTA($B19:$J19,$L19:$M19,$O19:$V19)&gt;0,SUMPRODUCT((Subjects!$O$5:$O$29&lt;&gt;"")*(Subjects!$P$5:$P$29&lt;&gt;"")*(COUNTIF($K19:$S19,Subjects!$O$5:$O$29&amp;"")&gt;0)*(COUNTIF($K19:$S19,Subjects!$P$5:$P$29&amp;"")&gt;0)),"")</f>
        <v/>
      </c>
      <c r="AH19" s="25" t="str">
        <f>IF(SUM($AG19)=0,"",LOOKUP(2,1/((Subjects!$O$5:$O$29&lt;&gt;"")*(Subjects!$P$5:$P$29&lt;&gt;"")*(COUNTIF($K19:$S19,Subjects!$O$5:$O$29&amp;"")&gt;0)*(COUNTIF($K19:$S19,Subjects!$P$5:$P$29&amp;"")&gt;0)),Subjects!$Q$5:$Q$29))</f>
        <v/>
      </c>
    </row>
    <row r="20" spans="1:34" x14ac:dyDescent="0.25">
      <c r="A20" s="19">
        <v>15</v>
      </c>
      <c r="B20" s="8"/>
      <c r="C20" s="20"/>
      <c r="D20" s="4"/>
      <c r="E20" s="8"/>
      <c r="F20" s="21"/>
      <c r="G20" s="8"/>
      <c r="H20" s="4"/>
      <c r="I20" s="4"/>
      <c r="J20" s="4"/>
      <c r="K20" s="8" t="s">
        <v>50</v>
      </c>
      <c r="L20" s="4"/>
      <c r="M20" s="4"/>
      <c r="N20" s="4" t="s">
        <v>53</v>
      </c>
      <c r="O20" s="4"/>
      <c r="P20" s="4"/>
      <c r="Q20" s="4"/>
      <c r="R20" s="4"/>
      <c r="S20" s="4"/>
      <c r="T20" s="8"/>
      <c r="U20" s="8"/>
      <c r="V20" s="8"/>
      <c r="W20" s="22" t="str">
        <f>IF(COUNTA($B20:$J20,$L20:$M20,$O20:$V20)&gt;0,COUNTA($K20:$S20),"")</f>
        <v/>
      </c>
      <c r="X20" s="23" t="str">
        <f>IF(COUNTA($B20:$J20,$L20:$M20,$O20:$V20)&gt;0,MID(IF($B20="","; Section","")&amp;IF($C20="","; Admission no.","")&amp;IF($D20="","; Name","")&amp;IF($E20="","; Gender","")&amp;IF($F20="","; Date of birth","")&amp;IF($G20="","; Nationality","")&amp;IF(COUNTA($H20:$J20)=0,"; Parent or guardian",""),3,300),"")</f>
        <v/>
      </c>
      <c r="Y20" s="23" t="str">
        <f>IF(COUNTA($B20:$J20,$L20:$M20,$O20:$V20)&gt;0,MID(IF($D20="","",IF($D20&lt;&gt;TRIM($D20),"; Name: extra spaces","")&amp;IF(SUMPRODUCT(--ISNUMBER(FIND(" "&amp;{"a","b","c","d","e","f","g","h","i","j","k","l","m","n","o","p","q","r","s","t","u","v","w","x","y","z"}," "&amp;$D20)))&gt;0,"; Name: small first letter",""))&amp;IF($H20="","",IF($H20&lt;&gt;TRIM($H20),"; Mother: extra spaces","")&amp;IF(SUMPRODUCT(--ISNUMBER(FIND(" "&amp;{"a","b","c","d","e","f","g","h","i","j","k","l","m","n","o","p","q","r","s","t","u","v","w","x","y","z"}," "&amp;$H20)))&gt;0,"; Mother: small first letter",""))&amp;IF($I20="","",IF($I20&lt;&gt;TRIM($I20),"; Father: extra spaces","")&amp;IF(SUMPRODUCT(--ISNUMBER(FIND(" "&amp;{"a","b","c","d","e","f","g","h","i","j","k","l","m","n","o","p","q","r","s","t","u","v","w","x","y","z"}," "&amp;$I20)))&gt;0,"; Father: small first letter",""))&amp;IF($J20="","",IF($J20&lt;&gt;TRIM($J20),"; Guardian: extra spaces","")&amp;IF(SUMPRODUCT(--ISNUMBER(FIND(" "&amp;{"a","b","c","d","e","f","g","h","i","j","k","l","m","n","o","p","q","r","s","t","u","v","w","x","y","z"}," "&amp;$J20)))&gt;0,"; Guardian: small first letter","")),3,300),"")</f>
        <v/>
      </c>
      <c r="Z20" s="23" t="str">
        <f>IF(OR(NOT(COUNTA($B20:$J20,$L20:$M20,$O20:$V20)&gt;0),$F20=""),"",IF(NOT(ISNUMBER($F20)),"Not a date",IF(OR((YEAR(Setup!$B$8)-YEAR($F20)-IF(OR(MONTH($F20)&gt;MONTH(Setup!$B$8),AND(MONTH($F20)=MONTH(Setup!$B$8),DAY($F20)&gt;DAY(Setup!$B$8))),1,0))&lt;Setup!$B$10,(YEAR(Setup!$B$8)-YEAR($F20)-IF(OR(MONTH($F20)&gt;MONTH(Setup!$B$8),AND(MONTH($F20)=MONTH(Setup!$B$8),DAY($F20)&gt;DAY(Setup!$B$8))),1,0))&gt;Setup!$C$10),"Age "&amp;(YEAR(Setup!$B$8)-YEAR($F20)-IF(OR(MONTH($F20)&gt;MONTH(Setup!$B$8),AND(MONTH($F20)=MONTH(Setup!$B$8),DAY($F20)&gt;DAY(Setup!$B$8))),1,0))&amp;": check the date","")))</f>
        <v/>
      </c>
      <c r="AA20" s="23" t="str">
        <f>IF(COUNTA($B20:$J20,$L20:$M20,$O20:$V20)&gt;0,MID(IF($K20="","; English missing","")&amp;IF($N20="","; History, Civics and Geography missing","")&amp;IF(AND($T20&lt;&gt;"Y",COUNTA($L20:$M20)=0),"; No second language","")&amp;IF(AND($T20="Y",COUNTA($L20:$M20)&gt;0),"; Exempt, but a second language is filled in","")&amp;IF(AND(COUNTA($L20:$M20)=2,$L20&lt;&gt;"Hindi",$M20&lt;&gt;"Hindi"),"; Two second languages: one must be Hindi",""),3,300),"")</f>
        <v/>
      </c>
      <c r="AB20" s="23" t="str">
        <f>IF(COUNTA($B20:$J20,$L20:$M20,$O20:$V20)&gt;0,IF(COUNTA($O20:$Q20)&lt;2,"Needs 2 or 3, has "&amp;COUNTA($O20:$Q20),""),"")</f>
        <v/>
      </c>
      <c r="AC20" s="23" t="str">
        <f>IF(COUNTA($B20:$J20,$L20:$M20,$O20:$V20)&gt;0,IF(COUNTA($R20:$S20)=0,"Needs 1 or 2",IF(AND($R20&lt;&gt;"",$S20&lt;&gt;"",IFERROR(INDEX(Subjects!$F$5:$F$32,MATCH($R20,Subjects!$E$5:$E$32,0)),"?")=IFERROR(INDEX(Subjects!$F$5:$F$32,MATCH($S20,Subjects!$E$5:$E$32,0)),"!")),"Two must be one from A, one from B","")),"")</f>
        <v/>
      </c>
      <c r="AD20" s="23" t="str">
        <f>IF(COUNTA($B20:$J20,$L20:$M20,$O20:$V20)&gt;0,MID(IF(SUM($AG20)=0,"","; "&amp;INDEX(Subjects!$O$5:$O$29,$AH20)&amp;" with "&amp;INDEX(Subjects!$P$5:$P$29,$AH20)&amp;IF($AG20&gt;1," (+"&amp;($AG20-1)&amp;" more)",""))&amp;IF(SUMPRODUCT(($K20:$S20&lt;&gt;"")*(COUNTIF($K20:$S20,$K20:$S20&amp;"")&gt;1))&gt;0,"; Same subject twice",""),3,300),"")</f>
        <v/>
      </c>
      <c r="AE20" s="23" t="str">
        <f>IF(COUNTA($B20:$J20,$L20:$M20,$O20:$V20)&gt;0,MID(IF($U20&lt;&gt;"Y","; Photo","")&amp;IF($V20&lt;&gt;"Y","; Signature",""),3,50),"")</f>
        <v/>
      </c>
      <c r="AF20" s="24" t="str">
        <f>IF(COUNTA($B20:$J20,$L20:$M20,$O20:$V20)&gt;0,IF(SUMPRODUCT(--($X20:$AE20&lt;&gt;""))=0,"OK",SUMPRODUCT(--($X20:$AE20&lt;&gt;""))&amp;" to fix"),"")</f>
        <v/>
      </c>
      <c r="AG20" s="25" t="str">
        <f>IF(COUNTA($B20:$J20,$L20:$M20,$O20:$V20)&gt;0,SUMPRODUCT((Subjects!$O$5:$O$29&lt;&gt;"")*(Subjects!$P$5:$P$29&lt;&gt;"")*(COUNTIF($K20:$S20,Subjects!$O$5:$O$29&amp;"")&gt;0)*(COUNTIF($K20:$S20,Subjects!$P$5:$P$29&amp;"")&gt;0)),"")</f>
        <v/>
      </c>
      <c r="AH20" s="25" t="str">
        <f>IF(SUM($AG20)=0,"",LOOKUP(2,1/((Subjects!$O$5:$O$29&lt;&gt;"")*(Subjects!$P$5:$P$29&lt;&gt;"")*(COUNTIF($K20:$S20,Subjects!$O$5:$O$29&amp;"")&gt;0)*(COUNTIF($K20:$S20,Subjects!$P$5:$P$29&amp;"")&gt;0)),Subjects!$Q$5:$Q$29))</f>
        <v/>
      </c>
    </row>
    <row r="21" spans="1:34" x14ac:dyDescent="0.25">
      <c r="A21" s="19">
        <v>16</v>
      </c>
      <c r="B21" s="8"/>
      <c r="C21" s="20"/>
      <c r="D21" s="4"/>
      <c r="E21" s="8"/>
      <c r="F21" s="21"/>
      <c r="G21" s="8"/>
      <c r="H21" s="4"/>
      <c r="I21" s="4"/>
      <c r="J21" s="4"/>
      <c r="K21" s="8" t="s">
        <v>50</v>
      </c>
      <c r="L21" s="4"/>
      <c r="M21" s="4"/>
      <c r="N21" s="4" t="s">
        <v>53</v>
      </c>
      <c r="O21" s="4"/>
      <c r="P21" s="4"/>
      <c r="Q21" s="4"/>
      <c r="R21" s="4"/>
      <c r="S21" s="4"/>
      <c r="T21" s="8"/>
      <c r="U21" s="8"/>
      <c r="V21" s="8"/>
      <c r="W21" s="22" t="str">
        <f>IF(COUNTA($B21:$J21,$L21:$M21,$O21:$V21)&gt;0,COUNTA($K21:$S21),"")</f>
        <v/>
      </c>
      <c r="X21" s="23" t="str">
        <f>IF(COUNTA($B21:$J21,$L21:$M21,$O21:$V21)&gt;0,MID(IF($B21="","; Section","")&amp;IF($C21="","; Admission no.","")&amp;IF($D21="","; Name","")&amp;IF($E21="","; Gender","")&amp;IF($F21="","; Date of birth","")&amp;IF($G21="","; Nationality","")&amp;IF(COUNTA($H21:$J21)=0,"; Parent or guardian",""),3,300),"")</f>
        <v/>
      </c>
      <c r="Y21" s="23" t="str">
        <f>IF(COUNTA($B21:$J21,$L21:$M21,$O21:$V21)&gt;0,MID(IF($D21="","",IF($D21&lt;&gt;TRIM($D21),"; Name: extra spaces","")&amp;IF(SUMPRODUCT(--ISNUMBER(FIND(" "&amp;{"a","b","c","d","e","f","g","h","i","j","k","l","m","n","o","p","q","r","s","t","u","v","w","x","y","z"}," "&amp;$D21)))&gt;0,"; Name: small first letter",""))&amp;IF($H21="","",IF($H21&lt;&gt;TRIM($H21),"; Mother: extra spaces","")&amp;IF(SUMPRODUCT(--ISNUMBER(FIND(" "&amp;{"a","b","c","d","e","f","g","h","i","j","k","l","m","n","o","p","q","r","s","t","u","v","w","x","y","z"}," "&amp;$H21)))&gt;0,"; Mother: small first letter",""))&amp;IF($I21="","",IF($I21&lt;&gt;TRIM($I21),"; Father: extra spaces","")&amp;IF(SUMPRODUCT(--ISNUMBER(FIND(" "&amp;{"a","b","c","d","e","f","g","h","i","j","k","l","m","n","o","p","q","r","s","t","u","v","w","x","y","z"}," "&amp;$I21)))&gt;0,"; Father: small first letter",""))&amp;IF($J21="","",IF($J21&lt;&gt;TRIM($J21),"; Guardian: extra spaces","")&amp;IF(SUMPRODUCT(--ISNUMBER(FIND(" "&amp;{"a","b","c","d","e","f","g","h","i","j","k","l","m","n","o","p","q","r","s","t","u","v","w","x","y","z"}," "&amp;$J21)))&gt;0,"; Guardian: small first letter","")),3,300),"")</f>
        <v/>
      </c>
      <c r="Z21" s="23" t="str">
        <f>IF(OR(NOT(COUNTA($B21:$J21,$L21:$M21,$O21:$V21)&gt;0),$F21=""),"",IF(NOT(ISNUMBER($F21)),"Not a date",IF(OR((YEAR(Setup!$B$8)-YEAR($F21)-IF(OR(MONTH($F21)&gt;MONTH(Setup!$B$8),AND(MONTH($F21)=MONTH(Setup!$B$8),DAY($F21)&gt;DAY(Setup!$B$8))),1,0))&lt;Setup!$B$10,(YEAR(Setup!$B$8)-YEAR($F21)-IF(OR(MONTH($F21)&gt;MONTH(Setup!$B$8),AND(MONTH($F21)=MONTH(Setup!$B$8),DAY($F21)&gt;DAY(Setup!$B$8))),1,0))&gt;Setup!$C$10),"Age "&amp;(YEAR(Setup!$B$8)-YEAR($F21)-IF(OR(MONTH($F21)&gt;MONTH(Setup!$B$8),AND(MONTH($F21)=MONTH(Setup!$B$8),DAY($F21)&gt;DAY(Setup!$B$8))),1,0))&amp;": check the date","")))</f>
        <v/>
      </c>
      <c r="AA21" s="23" t="str">
        <f>IF(COUNTA($B21:$J21,$L21:$M21,$O21:$V21)&gt;0,MID(IF($K21="","; English missing","")&amp;IF($N21="","; History, Civics and Geography missing","")&amp;IF(AND($T21&lt;&gt;"Y",COUNTA($L21:$M21)=0),"; No second language","")&amp;IF(AND($T21="Y",COUNTA($L21:$M21)&gt;0),"; Exempt, but a second language is filled in","")&amp;IF(AND(COUNTA($L21:$M21)=2,$L21&lt;&gt;"Hindi",$M21&lt;&gt;"Hindi"),"; Two second languages: one must be Hindi",""),3,300),"")</f>
        <v/>
      </c>
      <c r="AB21" s="23" t="str">
        <f>IF(COUNTA($B21:$J21,$L21:$M21,$O21:$V21)&gt;0,IF(COUNTA($O21:$Q21)&lt;2,"Needs 2 or 3, has "&amp;COUNTA($O21:$Q21),""),"")</f>
        <v/>
      </c>
      <c r="AC21" s="23" t="str">
        <f>IF(COUNTA($B21:$J21,$L21:$M21,$O21:$V21)&gt;0,IF(COUNTA($R21:$S21)=0,"Needs 1 or 2",IF(AND($R21&lt;&gt;"",$S21&lt;&gt;"",IFERROR(INDEX(Subjects!$F$5:$F$32,MATCH($R21,Subjects!$E$5:$E$32,0)),"?")=IFERROR(INDEX(Subjects!$F$5:$F$32,MATCH($S21,Subjects!$E$5:$E$32,0)),"!")),"Two must be one from A, one from B","")),"")</f>
        <v/>
      </c>
      <c r="AD21" s="23" t="str">
        <f>IF(COUNTA($B21:$J21,$L21:$M21,$O21:$V21)&gt;0,MID(IF(SUM($AG21)=0,"","; "&amp;INDEX(Subjects!$O$5:$O$29,$AH21)&amp;" with "&amp;INDEX(Subjects!$P$5:$P$29,$AH21)&amp;IF($AG21&gt;1," (+"&amp;($AG21-1)&amp;" more)",""))&amp;IF(SUMPRODUCT(($K21:$S21&lt;&gt;"")*(COUNTIF($K21:$S21,$K21:$S21&amp;"")&gt;1))&gt;0,"; Same subject twice",""),3,300),"")</f>
        <v/>
      </c>
      <c r="AE21" s="23" t="str">
        <f>IF(COUNTA($B21:$J21,$L21:$M21,$O21:$V21)&gt;0,MID(IF($U21&lt;&gt;"Y","; Photo","")&amp;IF($V21&lt;&gt;"Y","; Signature",""),3,50),"")</f>
        <v/>
      </c>
      <c r="AF21" s="24" t="str">
        <f>IF(COUNTA($B21:$J21,$L21:$M21,$O21:$V21)&gt;0,IF(SUMPRODUCT(--($X21:$AE21&lt;&gt;""))=0,"OK",SUMPRODUCT(--($X21:$AE21&lt;&gt;""))&amp;" to fix"),"")</f>
        <v/>
      </c>
      <c r="AG21" s="25" t="str">
        <f>IF(COUNTA($B21:$J21,$L21:$M21,$O21:$V21)&gt;0,SUMPRODUCT((Subjects!$O$5:$O$29&lt;&gt;"")*(Subjects!$P$5:$P$29&lt;&gt;"")*(COUNTIF($K21:$S21,Subjects!$O$5:$O$29&amp;"")&gt;0)*(COUNTIF($K21:$S21,Subjects!$P$5:$P$29&amp;"")&gt;0)),"")</f>
        <v/>
      </c>
      <c r="AH21" s="25" t="str">
        <f>IF(SUM($AG21)=0,"",LOOKUP(2,1/((Subjects!$O$5:$O$29&lt;&gt;"")*(Subjects!$P$5:$P$29&lt;&gt;"")*(COUNTIF($K21:$S21,Subjects!$O$5:$O$29&amp;"")&gt;0)*(COUNTIF($K21:$S21,Subjects!$P$5:$P$29&amp;"")&gt;0)),Subjects!$Q$5:$Q$29))</f>
        <v/>
      </c>
    </row>
    <row r="22" spans="1:34" x14ac:dyDescent="0.25">
      <c r="A22" s="19">
        <v>17</v>
      </c>
      <c r="B22" s="8"/>
      <c r="C22" s="20"/>
      <c r="D22" s="4"/>
      <c r="E22" s="8"/>
      <c r="F22" s="21"/>
      <c r="G22" s="8"/>
      <c r="H22" s="4"/>
      <c r="I22" s="4"/>
      <c r="J22" s="4"/>
      <c r="K22" s="8" t="s">
        <v>50</v>
      </c>
      <c r="L22" s="4"/>
      <c r="M22" s="4"/>
      <c r="N22" s="4" t="s">
        <v>53</v>
      </c>
      <c r="O22" s="4"/>
      <c r="P22" s="4"/>
      <c r="Q22" s="4"/>
      <c r="R22" s="4"/>
      <c r="S22" s="4"/>
      <c r="T22" s="8"/>
      <c r="U22" s="8"/>
      <c r="V22" s="8"/>
      <c r="W22" s="22" t="str">
        <f>IF(COUNTA($B22:$J22,$L22:$M22,$O22:$V22)&gt;0,COUNTA($K22:$S22),"")</f>
        <v/>
      </c>
      <c r="X22" s="23" t="str">
        <f>IF(COUNTA($B22:$J22,$L22:$M22,$O22:$V22)&gt;0,MID(IF($B22="","; Section","")&amp;IF($C22="","; Admission no.","")&amp;IF($D22="","; Name","")&amp;IF($E22="","; Gender","")&amp;IF($F22="","; Date of birth","")&amp;IF($G22="","; Nationality","")&amp;IF(COUNTA($H22:$J22)=0,"; Parent or guardian",""),3,300),"")</f>
        <v/>
      </c>
      <c r="Y22" s="23" t="str">
        <f>IF(COUNTA($B22:$J22,$L22:$M22,$O22:$V22)&gt;0,MID(IF($D22="","",IF($D22&lt;&gt;TRIM($D22),"; Name: extra spaces","")&amp;IF(SUMPRODUCT(--ISNUMBER(FIND(" "&amp;{"a","b","c","d","e","f","g","h","i","j","k","l","m","n","o","p","q","r","s","t","u","v","w","x","y","z"}," "&amp;$D22)))&gt;0,"; Name: small first letter",""))&amp;IF($H22="","",IF($H22&lt;&gt;TRIM($H22),"; Mother: extra spaces","")&amp;IF(SUMPRODUCT(--ISNUMBER(FIND(" "&amp;{"a","b","c","d","e","f","g","h","i","j","k","l","m","n","o","p","q","r","s","t","u","v","w","x","y","z"}," "&amp;$H22)))&gt;0,"; Mother: small first letter",""))&amp;IF($I22="","",IF($I22&lt;&gt;TRIM($I22),"; Father: extra spaces","")&amp;IF(SUMPRODUCT(--ISNUMBER(FIND(" "&amp;{"a","b","c","d","e","f","g","h","i","j","k","l","m","n","o","p","q","r","s","t","u","v","w","x","y","z"}," "&amp;$I22)))&gt;0,"; Father: small first letter",""))&amp;IF($J22="","",IF($J22&lt;&gt;TRIM($J22),"; Guardian: extra spaces","")&amp;IF(SUMPRODUCT(--ISNUMBER(FIND(" "&amp;{"a","b","c","d","e","f","g","h","i","j","k","l","m","n","o","p","q","r","s","t","u","v","w","x","y","z"}," "&amp;$J22)))&gt;0,"; Guardian: small first letter","")),3,300),"")</f>
        <v/>
      </c>
      <c r="Z22" s="23" t="str">
        <f>IF(OR(NOT(COUNTA($B22:$J22,$L22:$M22,$O22:$V22)&gt;0),$F22=""),"",IF(NOT(ISNUMBER($F22)),"Not a date",IF(OR((YEAR(Setup!$B$8)-YEAR($F22)-IF(OR(MONTH($F22)&gt;MONTH(Setup!$B$8),AND(MONTH($F22)=MONTH(Setup!$B$8),DAY($F22)&gt;DAY(Setup!$B$8))),1,0))&lt;Setup!$B$10,(YEAR(Setup!$B$8)-YEAR($F22)-IF(OR(MONTH($F22)&gt;MONTH(Setup!$B$8),AND(MONTH($F22)=MONTH(Setup!$B$8),DAY($F22)&gt;DAY(Setup!$B$8))),1,0))&gt;Setup!$C$10),"Age "&amp;(YEAR(Setup!$B$8)-YEAR($F22)-IF(OR(MONTH($F22)&gt;MONTH(Setup!$B$8),AND(MONTH($F22)=MONTH(Setup!$B$8),DAY($F22)&gt;DAY(Setup!$B$8))),1,0))&amp;": check the date","")))</f>
        <v/>
      </c>
      <c r="AA22" s="23" t="str">
        <f>IF(COUNTA($B22:$J22,$L22:$M22,$O22:$V22)&gt;0,MID(IF($K22="","; English missing","")&amp;IF($N22="","; History, Civics and Geography missing","")&amp;IF(AND($T22&lt;&gt;"Y",COUNTA($L22:$M22)=0),"; No second language","")&amp;IF(AND($T22="Y",COUNTA($L22:$M22)&gt;0),"; Exempt, but a second language is filled in","")&amp;IF(AND(COUNTA($L22:$M22)=2,$L22&lt;&gt;"Hindi",$M22&lt;&gt;"Hindi"),"; Two second languages: one must be Hindi",""),3,300),"")</f>
        <v/>
      </c>
      <c r="AB22" s="23" t="str">
        <f>IF(COUNTA($B22:$J22,$L22:$M22,$O22:$V22)&gt;0,IF(COUNTA($O22:$Q22)&lt;2,"Needs 2 or 3, has "&amp;COUNTA($O22:$Q22),""),"")</f>
        <v/>
      </c>
      <c r="AC22" s="23" t="str">
        <f>IF(COUNTA($B22:$J22,$L22:$M22,$O22:$V22)&gt;0,IF(COUNTA($R22:$S22)=0,"Needs 1 or 2",IF(AND($R22&lt;&gt;"",$S22&lt;&gt;"",IFERROR(INDEX(Subjects!$F$5:$F$32,MATCH($R22,Subjects!$E$5:$E$32,0)),"?")=IFERROR(INDEX(Subjects!$F$5:$F$32,MATCH($S22,Subjects!$E$5:$E$32,0)),"!")),"Two must be one from A, one from B","")),"")</f>
        <v/>
      </c>
      <c r="AD22" s="23" t="str">
        <f>IF(COUNTA($B22:$J22,$L22:$M22,$O22:$V22)&gt;0,MID(IF(SUM($AG22)=0,"","; "&amp;INDEX(Subjects!$O$5:$O$29,$AH22)&amp;" with "&amp;INDEX(Subjects!$P$5:$P$29,$AH22)&amp;IF($AG22&gt;1," (+"&amp;($AG22-1)&amp;" more)",""))&amp;IF(SUMPRODUCT(($K22:$S22&lt;&gt;"")*(COUNTIF($K22:$S22,$K22:$S22&amp;"")&gt;1))&gt;0,"; Same subject twice",""),3,300),"")</f>
        <v/>
      </c>
      <c r="AE22" s="23" t="str">
        <f>IF(COUNTA($B22:$J22,$L22:$M22,$O22:$V22)&gt;0,MID(IF($U22&lt;&gt;"Y","; Photo","")&amp;IF($V22&lt;&gt;"Y","; Signature",""),3,50),"")</f>
        <v/>
      </c>
      <c r="AF22" s="24" t="str">
        <f>IF(COUNTA($B22:$J22,$L22:$M22,$O22:$V22)&gt;0,IF(SUMPRODUCT(--($X22:$AE22&lt;&gt;""))=0,"OK",SUMPRODUCT(--($X22:$AE22&lt;&gt;""))&amp;" to fix"),"")</f>
        <v/>
      </c>
      <c r="AG22" s="25" t="str">
        <f>IF(COUNTA($B22:$J22,$L22:$M22,$O22:$V22)&gt;0,SUMPRODUCT((Subjects!$O$5:$O$29&lt;&gt;"")*(Subjects!$P$5:$P$29&lt;&gt;"")*(COUNTIF($K22:$S22,Subjects!$O$5:$O$29&amp;"")&gt;0)*(COUNTIF($K22:$S22,Subjects!$P$5:$P$29&amp;"")&gt;0)),"")</f>
        <v/>
      </c>
      <c r="AH22" s="25" t="str">
        <f>IF(SUM($AG22)=0,"",LOOKUP(2,1/((Subjects!$O$5:$O$29&lt;&gt;"")*(Subjects!$P$5:$P$29&lt;&gt;"")*(COUNTIF($K22:$S22,Subjects!$O$5:$O$29&amp;"")&gt;0)*(COUNTIF($K22:$S22,Subjects!$P$5:$P$29&amp;"")&gt;0)),Subjects!$Q$5:$Q$29))</f>
        <v/>
      </c>
    </row>
    <row r="23" spans="1:34" x14ac:dyDescent="0.25">
      <c r="A23" s="19">
        <v>18</v>
      </c>
      <c r="B23" s="8"/>
      <c r="C23" s="20"/>
      <c r="D23" s="4"/>
      <c r="E23" s="8"/>
      <c r="F23" s="21"/>
      <c r="G23" s="8"/>
      <c r="H23" s="4"/>
      <c r="I23" s="4"/>
      <c r="J23" s="4"/>
      <c r="K23" s="8" t="s">
        <v>50</v>
      </c>
      <c r="L23" s="4"/>
      <c r="M23" s="4"/>
      <c r="N23" s="4" t="s">
        <v>53</v>
      </c>
      <c r="O23" s="4"/>
      <c r="P23" s="4"/>
      <c r="Q23" s="4"/>
      <c r="R23" s="4"/>
      <c r="S23" s="4"/>
      <c r="T23" s="8"/>
      <c r="U23" s="8"/>
      <c r="V23" s="8"/>
      <c r="W23" s="22" t="str">
        <f>IF(COUNTA($B23:$J23,$L23:$M23,$O23:$V23)&gt;0,COUNTA($K23:$S23),"")</f>
        <v/>
      </c>
      <c r="X23" s="23" t="str">
        <f>IF(COUNTA($B23:$J23,$L23:$M23,$O23:$V23)&gt;0,MID(IF($B23="","; Section","")&amp;IF($C23="","; Admission no.","")&amp;IF($D23="","; Name","")&amp;IF($E23="","; Gender","")&amp;IF($F23="","; Date of birth","")&amp;IF($G23="","; Nationality","")&amp;IF(COUNTA($H23:$J23)=0,"; Parent or guardian",""),3,300),"")</f>
        <v/>
      </c>
      <c r="Y23" s="23" t="str">
        <f>IF(COUNTA($B23:$J23,$L23:$M23,$O23:$V23)&gt;0,MID(IF($D23="","",IF($D23&lt;&gt;TRIM($D23),"; Name: extra spaces","")&amp;IF(SUMPRODUCT(--ISNUMBER(FIND(" "&amp;{"a","b","c","d","e","f","g","h","i","j","k","l","m","n","o","p","q","r","s","t","u","v","w","x","y","z"}," "&amp;$D23)))&gt;0,"; Name: small first letter",""))&amp;IF($H23="","",IF($H23&lt;&gt;TRIM($H23),"; Mother: extra spaces","")&amp;IF(SUMPRODUCT(--ISNUMBER(FIND(" "&amp;{"a","b","c","d","e","f","g","h","i","j","k","l","m","n","o","p","q","r","s","t","u","v","w","x","y","z"}," "&amp;$H23)))&gt;0,"; Mother: small first letter",""))&amp;IF($I23="","",IF($I23&lt;&gt;TRIM($I23),"; Father: extra spaces","")&amp;IF(SUMPRODUCT(--ISNUMBER(FIND(" "&amp;{"a","b","c","d","e","f","g","h","i","j","k","l","m","n","o","p","q","r","s","t","u","v","w","x","y","z"}," "&amp;$I23)))&gt;0,"; Father: small first letter",""))&amp;IF($J23="","",IF($J23&lt;&gt;TRIM($J23),"; Guardian: extra spaces","")&amp;IF(SUMPRODUCT(--ISNUMBER(FIND(" "&amp;{"a","b","c","d","e","f","g","h","i","j","k","l","m","n","o","p","q","r","s","t","u","v","w","x","y","z"}," "&amp;$J23)))&gt;0,"; Guardian: small first letter","")),3,300),"")</f>
        <v/>
      </c>
      <c r="Z23" s="23" t="str">
        <f>IF(OR(NOT(COUNTA($B23:$J23,$L23:$M23,$O23:$V23)&gt;0),$F23=""),"",IF(NOT(ISNUMBER($F23)),"Not a date",IF(OR((YEAR(Setup!$B$8)-YEAR($F23)-IF(OR(MONTH($F23)&gt;MONTH(Setup!$B$8),AND(MONTH($F23)=MONTH(Setup!$B$8),DAY($F23)&gt;DAY(Setup!$B$8))),1,0))&lt;Setup!$B$10,(YEAR(Setup!$B$8)-YEAR($F23)-IF(OR(MONTH($F23)&gt;MONTH(Setup!$B$8),AND(MONTH($F23)=MONTH(Setup!$B$8),DAY($F23)&gt;DAY(Setup!$B$8))),1,0))&gt;Setup!$C$10),"Age "&amp;(YEAR(Setup!$B$8)-YEAR($F23)-IF(OR(MONTH($F23)&gt;MONTH(Setup!$B$8),AND(MONTH($F23)=MONTH(Setup!$B$8),DAY($F23)&gt;DAY(Setup!$B$8))),1,0))&amp;": check the date","")))</f>
        <v/>
      </c>
      <c r="AA23" s="23" t="str">
        <f>IF(COUNTA($B23:$J23,$L23:$M23,$O23:$V23)&gt;0,MID(IF($K23="","; English missing","")&amp;IF($N23="","; History, Civics and Geography missing","")&amp;IF(AND($T23&lt;&gt;"Y",COUNTA($L23:$M23)=0),"; No second language","")&amp;IF(AND($T23="Y",COUNTA($L23:$M23)&gt;0),"; Exempt, but a second language is filled in","")&amp;IF(AND(COUNTA($L23:$M23)=2,$L23&lt;&gt;"Hindi",$M23&lt;&gt;"Hindi"),"; Two second languages: one must be Hindi",""),3,300),"")</f>
        <v/>
      </c>
      <c r="AB23" s="23" t="str">
        <f>IF(COUNTA($B23:$J23,$L23:$M23,$O23:$V23)&gt;0,IF(COUNTA($O23:$Q23)&lt;2,"Needs 2 or 3, has "&amp;COUNTA($O23:$Q23),""),"")</f>
        <v/>
      </c>
      <c r="AC23" s="23" t="str">
        <f>IF(COUNTA($B23:$J23,$L23:$M23,$O23:$V23)&gt;0,IF(COUNTA($R23:$S23)=0,"Needs 1 or 2",IF(AND($R23&lt;&gt;"",$S23&lt;&gt;"",IFERROR(INDEX(Subjects!$F$5:$F$32,MATCH($R23,Subjects!$E$5:$E$32,0)),"?")=IFERROR(INDEX(Subjects!$F$5:$F$32,MATCH($S23,Subjects!$E$5:$E$32,0)),"!")),"Two must be one from A, one from B","")),"")</f>
        <v/>
      </c>
      <c r="AD23" s="23" t="str">
        <f>IF(COUNTA($B23:$J23,$L23:$M23,$O23:$V23)&gt;0,MID(IF(SUM($AG23)=0,"","; "&amp;INDEX(Subjects!$O$5:$O$29,$AH23)&amp;" with "&amp;INDEX(Subjects!$P$5:$P$29,$AH23)&amp;IF($AG23&gt;1," (+"&amp;($AG23-1)&amp;" more)",""))&amp;IF(SUMPRODUCT(($K23:$S23&lt;&gt;"")*(COUNTIF($K23:$S23,$K23:$S23&amp;"")&gt;1))&gt;0,"; Same subject twice",""),3,300),"")</f>
        <v/>
      </c>
      <c r="AE23" s="23" t="str">
        <f>IF(COUNTA($B23:$J23,$L23:$M23,$O23:$V23)&gt;0,MID(IF($U23&lt;&gt;"Y","; Photo","")&amp;IF($V23&lt;&gt;"Y","; Signature",""),3,50),"")</f>
        <v/>
      </c>
      <c r="AF23" s="24" t="str">
        <f>IF(COUNTA($B23:$J23,$L23:$M23,$O23:$V23)&gt;0,IF(SUMPRODUCT(--($X23:$AE23&lt;&gt;""))=0,"OK",SUMPRODUCT(--($X23:$AE23&lt;&gt;""))&amp;" to fix"),"")</f>
        <v/>
      </c>
      <c r="AG23" s="25" t="str">
        <f>IF(COUNTA($B23:$J23,$L23:$M23,$O23:$V23)&gt;0,SUMPRODUCT((Subjects!$O$5:$O$29&lt;&gt;"")*(Subjects!$P$5:$P$29&lt;&gt;"")*(COUNTIF($K23:$S23,Subjects!$O$5:$O$29&amp;"")&gt;0)*(COUNTIF($K23:$S23,Subjects!$P$5:$P$29&amp;"")&gt;0)),"")</f>
        <v/>
      </c>
      <c r="AH23" s="25" t="str">
        <f>IF(SUM($AG23)=0,"",LOOKUP(2,1/((Subjects!$O$5:$O$29&lt;&gt;"")*(Subjects!$P$5:$P$29&lt;&gt;"")*(COUNTIF($K23:$S23,Subjects!$O$5:$O$29&amp;"")&gt;0)*(COUNTIF($K23:$S23,Subjects!$P$5:$P$29&amp;"")&gt;0)),Subjects!$Q$5:$Q$29))</f>
        <v/>
      </c>
    </row>
    <row r="24" spans="1:34" x14ac:dyDescent="0.25">
      <c r="A24" s="19">
        <v>19</v>
      </c>
      <c r="B24" s="8"/>
      <c r="C24" s="20"/>
      <c r="D24" s="4"/>
      <c r="E24" s="8"/>
      <c r="F24" s="21"/>
      <c r="G24" s="8"/>
      <c r="H24" s="4"/>
      <c r="I24" s="4"/>
      <c r="J24" s="4"/>
      <c r="K24" s="8" t="s">
        <v>50</v>
      </c>
      <c r="L24" s="4"/>
      <c r="M24" s="4"/>
      <c r="N24" s="4" t="s">
        <v>53</v>
      </c>
      <c r="O24" s="4"/>
      <c r="P24" s="4"/>
      <c r="Q24" s="4"/>
      <c r="R24" s="4"/>
      <c r="S24" s="4"/>
      <c r="T24" s="8"/>
      <c r="U24" s="8"/>
      <c r="V24" s="8"/>
      <c r="W24" s="22" t="str">
        <f>IF(COUNTA($B24:$J24,$L24:$M24,$O24:$V24)&gt;0,COUNTA($K24:$S24),"")</f>
        <v/>
      </c>
      <c r="X24" s="23" t="str">
        <f>IF(COUNTA($B24:$J24,$L24:$M24,$O24:$V24)&gt;0,MID(IF($B24="","; Section","")&amp;IF($C24="","; Admission no.","")&amp;IF($D24="","; Name","")&amp;IF($E24="","; Gender","")&amp;IF($F24="","; Date of birth","")&amp;IF($G24="","; Nationality","")&amp;IF(COUNTA($H24:$J24)=0,"; Parent or guardian",""),3,300),"")</f>
        <v/>
      </c>
      <c r="Y24" s="23" t="str">
        <f>IF(COUNTA($B24:$J24,$L24:$M24,$O24:$V24)&gt;0,MID(IF($D24="","",IF($D24&lt;&gt;TRIM($D24),"; Name: extra spaces","")&amp;IF(SUMPRODUCT(--ISNUMBER(FIND(" "&amp;{"a","b","c","d","e","f","g","h","i","j","k","l","m","n","o","p","q","r","s","t","u","v","w","x","y","z"}," "&amp;$D24)))&gt;0,"; Name: small first letter",""))&amp;IF($H24="","",IF($H24&lt;&gt;TRIM($H24),"; Mother: extra spaces","")&amp;IF(SUMPRODUCT(--ISNUMBER(FIND(" "&amp;{"a","b","c","d","e","f","g","h","i","j","k","l","m","n","o","p","q","r","s","t","u","v","w","x","y","z"}," "&amp;$H24)))&gt;0,"; Mother: small first letter",""))&amp;IF($I24="","",IF($I24&lt;&gt;TRIM($I24),"; Father: extra spaces","")&amp;IF(SUMPRODUCT(--ISNUMBER(FIND(" "&amp;{"a","b","c","d","e","f","g","h","i","j","k","l","m","n","o","p","q","r","s","t","u","v","w","x","y","z"}," "&amp;$I24)))&gt;0,"; Father: small first letter",""))&amp;IF($J24="","",IF($J24&lt;&gt;TRIM($J24),"; Guardian: extra spaces","")&amp;IF(SUMPRODUCT(--ISNUMBER(FIND(" "&amp;{"a","b","c","d","e","f","g","h","i","j","k","l","m","n","o","p","q","r","s","t","u","v","w","x","y","z"}," "&amp;$J24)))&gt;0,"; Guardian: small first letter","")),3,300),"")</f>
        <v/>
      </c>
      <c r="Z24" s="23" t="str">
        <f>IF(OR(NOT(COUNTA($B24:$J24,$L24:$M24,$O24:$V24)&gt;0),$F24=""),"",IF(NOT(ISNUMBER($F24)),"Not a date",IF(OR((YEAR(Setup!$B$8)-YEAR($F24)-IF(OR(MONTH($F24)&gt;MONTH(Setup!$B$8),AND(MONTH($F24)=MONTH(Setup!$B$8),DAY($F24)&gt;DAY(Setup!$B$8))),1,0))&lt;Setup!$B$10,(YEAR(Setup!$B$8)-YEAR($F24)-IF(OR(MONTH($F24)&gt;MONTH(Setup!$B$8),AND(MONTH($F24)=MONTH(Setup!$B$8),DAY($F24)&gt;DAY(Setup!$B$8))),1,0))&gt;Setup!$C$10),"Age "&amp;(YEAR(Setup!$B$8)-YEAR($F24)-IF(OR(MONTH($F24)&gt;MONTH(Setup!$B$8),AND(MONTH($F24)=MONTH(Setup!$B$8),DAY($F24)&gt;DAY(Setup!$B$8))),1,0))&amp;": check the date","")))</f>
        <v/>
      </c>
      <c r="AA24" s="23" t="str">
        <f>IF(COUNTA($B24:$J24,$L24:$M24,$O24:$V24)&gt;0,MID(IF($K24="","; English missing","")&amp;IF($N24="","; History, Civics and Geography missing","")&amp;IF(AND($T24&lt;&gt;"Y",COUNTA($L24:$M24)=0),"; No second language","")&amp;IF(AND($T24="Y",COUNTA($L24:$M24)&gt;0),"; Exempt, but a second language is filled in","")&amp;IF(AND(COUNTA($L24:$M24)=2,$L24&lt;&gt;"Hindi",$M24&lt;&gt;"Hindi"),"; Two second languages: one must be Hindi",""),3,300),"")</f>
        <v/>
      </c>
      <c r="AB24" s="23" t="str">
        <f>IF(COUNTA($B24:$J24,$L24:$M24,$O24:$V24)&gt;0,IF(COUNTA($O24:$Q24)&lt;2,"Needs 2 or 3, has "&amp;COUNTA($O24:$Q24),""),"")</f>
        <v/>
      </c>
      <c r="AC24" s="23" t="str">
        <f>IF(COUNTA($B24:$J24,$L24:$M24,$O24:$V24)&gt;0,IF(COUNTA($R24:$S24)=0,"Needs 1 or 2",IF(AND($R24&lt;&gt;"",$S24&lt;&gt;"",IFERROR(INDEX(Subjects!$F$5:$F$32,MATCH($R24,Subjects!$E$5:$E$32,0)),"?")=IFERROR(INDEX(Subjects!$F$5:$F$32,MATCH($S24,Subjects!$E$5:$E$32,0)),"!")),"Two must be one from A, one from B","")),"")</f>
        <v/>
      </c>
      <c r="AD24" s="23" t="str">
        <f>IF(COUNTA($B24:$J24,$L24:$M24,$O24:$V24)&gt;0,MID(IF(SUM($AG24)=0,"","; "&amp;INDEX(Subjects!$O$5:$O$29,$AH24)&amp;" with "&amp;INDEX(Subjects!$P$5:$P$29,$AH24)&amp;IF($AG24&gt;1," (+"&amp;($AG24-1)&amp;" more)",""))&amp;IF(SUMPRODUCT(($K24:$S24&lt;&gt;"")*(COUNTIF($K24:$S24,$K24:$S24&amp;"")&gt;1))&gt;0,"; Same subject twice",""),3,300),"")</f>
        <v/>
      </c>
      <c r="AE24" s="23" t="str">
        <f>IF(COUNTA($B24:$J24,$L24:$M24,$O24:$V24)&gt;0,MID(IF($U24&lt;&gt;"Y","; Photo","")&amp;IF($V24&lt;&gt;"Y","; Signature",""),3,50),"")</f>
        <v/>
      </c>
      <c r="AF24" s="24" t="str">
        <f>IF(COUNTA($B24:$J24,$L24:$M24,$O24:$V24)&gt;0,IF(SUMPRODUCT(--($X24:$AE24&lt;&gt;""))=0,"OK",SUMPRODUCT(--($X24:$AE24&lt;&gt;""))&amp;" to fix"),"")</f>
        <v/>
      </c>
      <c r="AG24" s="25" t="str">
        <f>IF(COUNTA($B24:$J24,$L24:$M24,$O24:$V24)&gt;0,SUMPRODUCT((Subjects!$O$5:$O$29&lt;&gt;"")*(Subjects!$P$5:$P$29&lt;&gt;"")*(COUNTIF($K24:$S24,Subjects!$O$5:$O$29&amp;"")&gt;0)*(COUNTIF($K24:$S24,Subjects!$P$5:$P$29&amp;"")&gt;0)),"")</f>
        <v/>
      </c>
      <c r="AH24" s="25" t="str">
        <f>IF(SUM($AG24)=0,"",LOOKUP(2,1/((Subjects!$O$5:$O$29&lt;&gt;"")*(Subjects!$P$5:$P$29&lt;&gt;"")*(COUNTIF($K24:$S24,Subjects!$O$5:$O$29&amp;"")&gt;0)*(COUNTIF($K24:$S24,Subjects!$P$5:$P$29&amp;"")&gt;0)),Subjects!$Q$5:$Q$29))</f>
        <v/>
      </c>
    </row>
    <row r="25" spans="1:34" x14ac:dyDescent="0.25">
      <c r="A25" s="19">
        <v>20</v>
      </c>
      <c r="B25" s="8"/>
      <c r="C25" s="20"/>
      <c r="D25" s="4"/>
      <c r="E25" s="8"/>
      <c r="F25" s="21"/>
      <c r="G25" s="8"/>
      <c r="H25" s="4"/>
      <c r="I25" s="4"/>
      <c r="J25" s="4"/>
      <c r="K25" s="8" t="s">
        <v>50</v>
      </c>
      <c r="L25" s="4"/>
      <c r="M25" s="4"/>
      <c r="N25" s="4" t="s">
        <v>53</v>
      </c>
      <c r="O25" s="4"/>
      <c r="P25" s="4"/>
      <c r="Q25" s="4"/>
      <c r="R25" s="4"/>
      <c r="S25" s="4"/>
      <c r="T25" s="8"/>
      <c r="U25" s="8"/>
      <c r="V25" s="8"/>
      <c r="W25" s="22" t="str">
        <f>IF(COUNTA($B25:$J25,$L25:$M25,$O25:$V25)&gt;0,COUNTA($K25:$S25),"")</f>
        <v/>
      </c>
      <c r="X25" s="23" t="str">
        <f>IF(COUNTA($B25:$J25,$L25:$M25,$O25:$V25)&gt;0,MID(IF($B25="","; Section","")&amp;IF($C25="","; Admission no.","")&amp;IF($D25="","; Name","")&amp;IF($E25="","; Gender","")&amp;IF($F25="","; Date of birth","")&amp;IF($G25="","; Nationality","")&amp;IF(COUNTA($H25:$J25)=0,"; Parent or guardian",""),3,300),"")</f>
        <v/>
      </c>
      <c r="Y25" s="23" t="str">
        <f>IF(COUNTA($B25:$J25,$L25:$M25,$O25:$V25)&gt;0,MID(IF($D25="","",IF($D25&lt;&gt;TRIM($D25),"; Name: extra spaces","")&amp;IF(SUMPRODUCT(--ISNUMBER(FIND(" "&amp;{"a","b","c","d","e","f","g","h","i","j","k","l","m","n","o","p","q","r","s","t","u","v","w","x","y","z"}," "&amp;$D25)))&gt;0,"; Name: small first letter",""))&amp;IF($H25="","",IF($H25&lt;&gt;TRIM($H25),"; Mother: extra spaces","")&amp;IF(SUMPRODUCT(--ISNUMBER(FIND(" "&amp;{"a","b","c","d","e","f","g","h","i","j","k","l","m","n","o","p","q","r","s","t","u","v","w","x","y","z"}," "&amp;$H25)))&gt;0,"; Mother: small first letter",""))&amp;IF($I25="","",IF($I25&lt;&gt;TRIM($I25),"; Father: extra spaces","")&amp;IF(SUMPRODUCT(--ISNUMBER(FIND(" "&amp;{"a","b","c","d","e","f","g","h","i","j","k","l","m","n","o","p","q","r","s","t","u","v","w","x","y","z"}," "&amp;$I25)))&gt;0,"; Father: small first letter",""))&amp;IF($J25="","",IF($J25&lt;&gt;TRIM($J25),"; Guardian: extra spaces","")&amp;IF(SUMPRODUCT(--ISNUMBER(FIND(" "&amp;{"a","b","c","d","e","f","g","h","i","j","k","l","m","n","o","p","q","r","s","t","u","v","w","x","y","z"}," "&amp;$J25)))&gt;0,"; Guardian: small first letter","")),3,300),"")</f>
        <v/>
      </c>
      <c r="Z25" s="23" t="str">
        <f>IF(OR(NOT(COUNTA($B25:$J25,$L25:$M25,$O25:$V25)&gt;0),$F25=""),"",IF(NOT(ISNUMBER($F25)),"Not a date",IF(OR((YEAR(Setup!$B$8)-YEAR($F25)-IF(OR(MONTH($F25)&gt;MONTH(Setup!$B$8),AND(MONTH($F25)=MONTH(Setup!$B$8),DAY($F25)&gt;DAY(Setup!$B$8))),1,0))&lt;Setup!$B$10,(YEAR(Setup!$B$8)-YEAR($F25)-IF(OR(MONTH($F25)&gt;MONTH(Setup!$B$8),AND(MONTH($F25)=MONTH(Setup!$B$8),DAY($F25)&gt;DAY(Setup!$B$8))),1,0))&gt;Setup!$C$10),"Age "&amp;(YEAR(Setup!$B$8)-YEAR($F25)-IF(OR(MONTH($F25)&gt;MONTH(Setup!$B$8),AND(MONTH($F25)=MONTH(Setup!$B$8),DAY($F25)&gt;DAY(Setup!$B$8))),1,0))&amp;": check the date","")))</f>
        <v/>
      </c>
      <c r="AA25" s="23" t="str">
        <f>IF(COUNTA($B25:$J25,$L25:$M25,$O25:$V25)&gt;0,MID(IF($K25="","; English missing","")&amp;IF($N25="","; History, Civics and Geography missing","")&amp;IF(AND($T25&lt;&gt;"Y",COUNTA($L25:$M25)=0),"; No second language","")&amp;IF(AND($T25="Y",COUNTA($L25:$M25)&gt;0),"; Exempt, but a second language is filled in","")&amp;IF(AND(COUNTA($L25:$M25)=2,$L25&lt;&gt;"Hindi",$M25&lt;&gt;"Hindi"),"; Two second languages: one must be Hindi",""),3,300),"")</f>
        <v/>
      </c>
      <c r="AB25" s="23" t="str">
        <f>IF(COUNTA($B25:$J25,$L25:$M25,$O25:$V25)&gt;0,IF(COUNTA($O25:$Q25)&lt;2,"Needs 2 or 3, has "&amp;COUNTA($O25:$Q25),""),"")</f>
        <v/>
      </c>
      <c r="AC25" s="23" t="str">
        <f>IF(COUNTA($B25:$J25,$L25:$M25,$O25:$V25)&gt;0,IF(COUNTA($R25:$S25)=0,"Needs 1 or 2",IF(AND($R25&lt;&gt;"",$S25&lt;&gt;"",IFERROR(INDEX(Subjects!$F$5:$F$32,MATCH($R25,Subjects!$E$5:$E$32,0)),"?")=IFERROR(INDEX(Subjects!$F$5:$F$32,MATCH($S25,Subjects!$E$5:$E$32,0)),"!")),"Two must be one from A, one from B","")),"")</f>
        <v/>
      </c>
      <c r="AD25" s="23" t="str">
        <f>IF(COUNTA($B25:$J25,$L25:$M25,$O25:$V25)&gt;0,MID(IF(SUM($AG25)=0,"","; "&amp;INDEX(Subjects!$O$5:$O$29,$AH25)&amp;" with "&amp;INDEX(Subjects!$P$5:$P$29,$AH25)&amp;IF($AG25&gt;1," (+"&amp;($AG25-1)&amp;" more)",""))&amp;IF(SUMPRODUCT(($K25:$S25&lt;&gt;"")*(COUNTIF($K25:$S25,$K25:$S25&amp;"")&gt;1))&gt;0,"; Same subject twice",""),3,300),"")</f>
        <v/>
      </c>
      <c r="AE25" s="23" t="str">
        <f>IF(COUNTA($B25:$J25,$L25:$M25,$O25:$V25)&gt;0,MID(IF($U25&lt;&gt;"Y","; Photo","")&amp;IF($V25&lt;&gt;"Y","; Signature",""),3,50),"")</f>
        <v/>
      </c>
      <c r="AF25" s="24" t="str">
        <f>IF(COUNTA($B25:$J25,$L25:$M25,$O25:$V25)&gt;0,IF(SUMPRODUCT(--($X25:$AE25&lt;&gt;""))=0,"OK",SUMPRODUCT(--($X25:$AE25&lt;&gt;""))&amp;" to fix"),"")</f>
        <v/>
      </c>
      <c r="AG25" s="25" t="str">
        <f>IF(COUNTA($B25:$J25,$L25:$M25,$O25:$V25)&gt;0,SUMPRODUCT((Subjects!$O$5:$O$29&lt;&gt;"")*(Subjects!$P$5:$P$29&lt;&gt;"")*(COUNTIF($K25:$S25,Subjects!$O$5:$O$29&amp;"")&gt;0)*(COUNTIF($K25:$S25,Subjects!$P$5:$P$29&amp;"")&gt;0)),"")</f>
        <v/>
      </c>
      <c r="AH25" s="25" t="str">
        <f>IF(SUM($AG25)=0,"",LOOKUP(2,1/((Subjects!$O$5:$O$29&lt;&gt;"")*(Subjects!$P$5:$P$29&lt;&gt;"")*(COUNTIF($K25:$S25,Subjects!$O$5:$O$29&amp;"")&gt;0)*(COUNTIF($K25:$S25,Subjects!$P$5:$P$29&amp;"")&gt;0)),Subjects!$Q$5:$Q$29))</f>
        <v/>
      </c>
    </row>
    <row r="26" spans="1:34" x14ac:dyDescent="0.25">
      <c r="A26" s="19">
        <v>21</v>
      </c>
      <c r="B26" s="8"/>
      <c r="C26" s="20"/>
      <c r="D26" s="4"/>
      <c r="E26" s="8"/>
      <c r="F26" s="21"/>
      <c r="G26" s="8"/>
      <c r="H26" s="4"/>
      <c r="I26" s="4"/>
      <c r="J26" s="4"/>
      <c r="K26" s="8" t="s">
        <v>50</v>
      </c>
      <c r="L26" s="4"/>
      <c r="M26" s="4"/>
      <c r="N26" s="4" t="s">
        <v>53</v>
      </c>
      <c r="O26" s="4"/>
      <c r="P26" s="4"/>
      <c r="Q26" s="4"/>
      <c r="R26" s="4"/>
      <c r="S26" s="4"/>
      <c r="T26" s="8"/>
      <c r="U26" s="8"/>
      <c r="V26" s="8"/>
      <c r="W26" s="22" t="str">
        <f>IF(COUNTA($B26:$J26,$L26:$M26,$O26:$V26)&gt;0,COUNTA($K26:$S26),"")</f>
        <v/>
      </c>
      <c r="X26" s="23" t="str">
        <f>IF(COUNTA($B26:$J26,$L26:$M26,$O26:$V26)&gt;0,MID(IF($B26="","; Section","")&amp;IF($C26="","; Admission no.","")&amp;IF($D26="","; Name","")&amp;IF($E26="","; Gender","")&amp;IF($F26="","; Date of birth","")&amp;IF($G26="","; Nationality","")&amp;IF(COUNTA($H26:$J26)=0,"; Parent or guardian",""),3,300),"")</f>
        <v/>
      </c>
      <c r="Y26" s="23" t="str">
        <f>IF(COUNTA($B26:$J26,$L26:$M26,$O26:$V26)&gt;0,MID(IF($D26="","",IF($D26&lt;&gt;TRIM($D26),"; Name: extra spaces","")&amp;IF(SUMPRODUCT(--ISNUMBER(FIND(" "&amp;{"a","b","c","d","e","f","g","h","i","j","k","l","m","n","o","p","q","r","s","t","u","v","w","x","y","z"}," "&amp;$D26)))&gt;0,"; Name: small first letter",""))&amp;IF($H26="","",IF($H26&lt;&gt;TRIM($H26),"; Mother: extra spaces","")&amp;IF(SUMPRODUCT(--ISNUMBER(FIND(" "&amp;{"a","b","c","d","e","f","g","h","i","j","k","l","m","n","o","p","q","r","s","t","u","v","w","x","y","z"}," "&amp;$H26)))&gt;0,"; Mother: small first letter",""))&amp;IF($I26="","",IF($I26&lt;&gt;TRIM($I26),"; Father: extra spaces","")&amp;IF(SUMPRODUCT(--ISNUMBER(FIND(" "&amp;{"a","b","c","d","e","f","g","h","i","j","k","l","m","n","o","p","q","r","s","t","u","v","w","x","y","z"}," "&amp;$I26)))&gt;0,"; Father: small first letter",""))&amp;IF($J26="","",IF($J26&lt;&gt;TRIM($J26),"; Guardian: extra spaces","")&amp;IF(SUMPRODUCT(--ISNUMBER(FIND(" "&amp;{"a","b","c","d","e","f","g","h","i","j","k","l","m","n","o","p","q","r","s","t","u","v","w","x","y","z"}," "&amp;$J26)))&gt;0,"; Guardian: small first letter","")),3,300),"")</f>
        <v/>
      </c>
      <c r="Z26" s="23" t="str">
        <f>IF(OR(NOT(COUNTA($B26:$J26,$L26:$M26,$O26:$V26)&gt;0),$F26=""),"",IF(NOT(ISNUMBER($F26)),"Not a date",IF(OR((YEAR(Setup!$B$8)-YEAR($F26)-IF(OR(MONTH($F26)&gt;MONTH(Setup!$B$8),AND(MONTH($F26)=MONTH(Setup!$B$8),DAY($F26)&gt;DAY(Setup!$B$8))),1,0))&lt;Setup!$B$10,(YEAR(Setup!$B$8)-YEAR($F26)-IF(OR(MONTH($F26)&gt;MONTH(Setup!$B$8),AND(MONTH($F26)=MONTH(Setup!$B$8),DAY($F26)&gt;DAY(Setup!$B$8))),1,0))&gt;Setup!$C$10),"Age "&amp;(YEAR(Setup!$B$8)-YEAR($F26)-IF(OR(MONTH($F26)&gt;MONTH(Setup!$B$8),AND(MONTH($F26)=MONTH(Setup!$B$8),DAY($F26)&gt;DAY(Setup!$B$8))),1,0))&amp;": check the date","")))</f>
        <v/>
      </c>
      <c r="AA26" s="23" t="str">
        <f>IF(COUNTA($B26:$J26,$L26:$M26,$O26:$V26)&gt;0,MID(IF($K26="","; English missing","")&amp;IF($N26="","; History, Civics and Geography missing","")&amp;IF(AND($T26&lt;&gt;"Y",COUNTA($L26:$M26)=0),"; No second language","")&amp;IF(AND($T26="Y",COUNTA($L26:$M26)&gt;0),"; Exempt, but a second language is filled in","")&amp;IF(AND(COUNTA($L26:$M26)=2,$L26&lt;&gt;"Hindi",$M26&lt;&gt;"Hindi"),"; Two second languages: one must be Hindi",""),3,300),"")</f>
        <v/>
      </c>
      <c r="AB26" s="23" t="str">
        <f>IF(COUNTA($B26:$J26,$L26:$M26,$O26:$V26)&gt;0,IF(COUNTA($O26:$Q26)&lt;2,"Needs 2 or 3, has "&amp;COUNTA($O26:$Q26),""),"")</f>
        <v/>
      </c>
      <c r="AC26" s="23" t="str">
        <f>IF(COUNTA($B26:$J26,$L26:$M26,$O26:$V26)&gt;0,IF(COUNTA($R26:$S26)=0,"Needs 1 or 2",IF(AND($R26&lt;&gt;"",$S26&lt;&gt;"",IFERROR(INDEX(Subjects!$F$5:$F$32,MATCH($R26,Subjects!$E$5:$E$32,0)),"?")=IFERROR(INDEX(Subjects!$F$5:$F$32,MATCH($S26,Subjects!$E$5:$E$32,0)),"!")),"Two must be one from A, one from B","")),"")</f>
        <v/>
      </c>
      <c r="AD26" s="23" t="str">
        <f>IF(COUNTA($B26:$J26,$L26:$M26,$O26:$V26)&gt;0,MID(IF(SUM($AG26)=0,"","; "&amp;INDEX(Subjects!$O$5:$O$29,$AH26)&amp;" with "&amp;INDEX(Subjects!$P$5:$P$29,$AH26)&amp;IF($AG26&gt;1," (+"&amp;($AG26-1)&amp;" more)",""))&amp;IF(SUMPRODUCT(($K26:$S26&lt;&gt;"")*(COUNTIF($K26:$S26,$K26:$S26&amp;"")&gt;1))&gt;0,"; Same subject twice",""),3,300),"")</f>
        <v/>
      </c>
      <c r="AE26" s="23" t="str">
        <f>IF(COUNTA($B26:$J26,$L26:$M26,$O26:$V26)&gt;0,MID(IF($U26&lt;&gt;"Y","; Photo","")&amp;IF($V26&lt;&gt;"Y","; Signature",""),3,50),"")</f>
        <v/>
      </c>
      <c r="AF26" s="24" t="str">
        <f>IF(COUNTA($B26:$J26,$L26:$M26,$O26:$V26)&gt;0,IF(SUMPRODUCT(--($X26:$AE26&lt;&gt;""))=0,"OK",SUMPRODUCT(--($X26:$AE26&lt;&gt;""))&amp;" to fix"),"")</f>
        <v/>
      </c>
      <c r="AG26" s="25" t="str">
        <f>IF(COUNTA($B26:$J26,$L26:$M26,$O26:$V26)&gt;0,SUMPRODUCT((Subjects!$O$5:$O$29&lt;&gt;"")*(Subjects!$P$5:$P$29&lt;&gt;"")*(COUNTIF($K26:$S26,Subjects!$O$5:$O$29&amp;"")&gt;0)*(COUNTIF($K26:$S26,Subjects!$P$5:$P$29&amp;"")&gt;0)),"")</f>
        <v/>
      </c>
      <c r="AH26" s="25" t="str">
        <f>IF(SUM($AG26)=0,"",LOOKUP(2,1/((Subjects!$O$5:$O$29&lt;&gt;"")*(Subjects!$P$5:$P$29&lt;&gt;"")*(COUNTIF($K26:$S26,Subjects!$O$5:$O$29&amp;"")&gt;0)*(COUNTIF($K26:$S26,Subjects!$P$5:$P$29&amp;"")&gt;0)),Subjects!$Q$5:$Q$29))</f>
        <v/>
      </c>
    </row>
    <row r="27" spans="1:34" x14ac:dyDescent="0.25">
      <c r="A27" s="19">
        <v>22</v>
      </c>
      <c r="B27" s="8"/>
      <c r="C27" s="20"/>
      <c r="D27" s="4"/>
      <c r="E27" s="8"/>
      <c r="F27" s="21"/>
      <c r="G27" s="8"/>
      <c r="H27" s="4"/>
      <c r="I27" s="4"/>
      <c r="J27" s="4"/>
      <c r="K27" s="8" t="s">
        <v>50</v>
      </c>
      <c r="L27" s="4"/>
      <c r="M27" s="4"/>
      <c r="N27" s="4" t="s">
        <v>53</v>
      </c>
      <c r="O27" s="4"/>
      <c r="P27" s="4"/>
      <c r="Q27" s="4"/>
      <c r="R27" s="4"/>
      <c r="S27" s="4"/>
      <c r="T27" s="8"/>
      <c r="U27" s="8"/>
      <c r="V27" s="8"/>
      <c r="W27" s="22" t="str">
        <f>IF(COUNTA($B27:$J27,$L27:$M27,$O27:$V27)&gt;0,COUNTA($K27:$S27),"")</f>
        <v/>
      </c>
      <c r="X27" s="23" t="str">
        <f>IF(COUNTA($B27:$J27,$L27:$M27,$O27:$V27)&gt;0,MID(IF($B27="","; Section","")&amp;IF($C27="","; Admission no.","")&amp;IF($D27="","; Name","")&amp;IF($E27="","; Gender","")&amp;IF($F27="","; Date of birth","")&amp;IF($G27="","; Nationality","")&amp;IF(COUNTA($H27:$J27)=0,"; Parent or guardian",""),3,300),"")</f>
        <v/>
      </c>
      <c r="Y27" s="23" t="str">
        <f>IF(COUNTA($B27:$J27,$L27:$M27,$O27:$V27)&gt;0,MID(IF($D27="","",IF($D27&lt;&gt;TRIM($D27),"; Name: extra spaces","")&amp;IF(SUMPRODUCT(--ISNUMBER(FIND(" "&amp;{"a","b","c","d","e","f","g","h","i","j","k","l","m","n","o","p","q","r","s","t","u","v","w","x","y","z"}," "&amp;$D27)))&gt;0,"; Name: small first letter",""))&amp;IF($H27="","",IF($H27&lt;&gt;TRIM($H27),"; Mother: extra spaces","")&amp;IF(SUMPRODUCT(--ISNUMBER(FIND(" "&amp;{"a","b","c","d","e","f","g","h","i","j","k","l","m","n","o","p","q","r","s","t","u","v","w","x","y","z"}," "&amp;$H27)))&gt;0,"; Mother: small first letter",""))&amp;IF($I27="","",IF($I27&lt;&gt;TRIM($I27),"; Father: extra spaces","")&amp;IF(SUMPRODUCT(--ISNUMBER(FIND(" "&amp;{"a","b","c","d","e","f","g","h","i","j","k","l","m","n","o","p","q","r","s","t","u","v","w","x","y","z"}," "&amp;$I27)))&gt;0,"; Father: small first letter",""))&amp;IF($J27="","",IF($J27&lt;&gt;TRIM($J27),"; Guardian: extra spaces","")&amp;IF(SUMPRODUCT(--ISNUMBER(FIND(" "&amp;{"a","b","c","d","e","f","g","h","i","j","k","l","m","n","o","p","q","r","s","t","u","v","w","x","y","z"}," "&amp;$J27)))&gt;0,"; Guardian: small first letter","")),3,300),"")</f>
        <v/>
      </c>
      <c r="Z27" s="23" t="str">
        <f>IF(OR(NOT(COUNTA($B27:$J27,$L27:$M27,$O27:$V27)&gt;0),$F27=""),"",IF(NOT(ISNUMBER($F27)),"Not a date",IF(OR((YEAR(Setup!$B$8)-YEAR($F27)-IF(OR(MONTH($F27)&gt;MONTH(Setup!$B$8),AND(MONTH($F27)=MONTH(Setup!$B$8),DAY($F27)&gt;DAY(Setup!$B$8))),1,0))&lt;Setup!$B$10,(YEAR(Setup!$B$8)-YEAR($F27)-IF(OR(MONTH($F27)&gt;MONTH(Setup!$B$8),AND(MONTH($F27)=MONTH(Setup!$B$8),DAY($F27)&gt;DAY(Setup!$B$8))),1,0))&gt;Setup!$C$10),"Age "&amp;(YEAR(Setup!$B$8)-YEAR($F27)-IF(OR(MONTH($F27)&gt;MONTH(Setup!$B$8),AND(MONTH($F27)=MONTH(Setup!$B$8),DAY($F27)&gt;DAY(Setup!$B$8))),1,0))&amp;": check the date","")))</f>
        <v/>
      </c>
      <c r="AA27" s="23" t="str">
        <f>IF(COUNTA($B27:$J27,$L27:$M27,$O27:$V27)&gt;0,MID(IF($K27="","; English missing","")&amp;IF($N27="","; History, Civics and Geography missing","")&amp;IF(AND($T27&lt;&gt;"Y",COUNTA($L27:$M27)=0),"; No second language","")&amp;IF(AND($T27="Y",COUNTA($L27:$M27)&gt;0),"; Exempt, but a second language is filled in","")&amp;IF(AND(COUNTA($L27:$M27)=2,$L27&lt;&gt;"Hindi",$M27&lt;&gt;"Hindi"),"; Two second languages: one must be Hindi",""),3,300),"")</f>
        <v/>
      </c>
      <c r="AB27" s="23" t="str">
        <f>IF(COUNTA($B27:$J27,$L27:$M27,$O27:$V27)&gt;0,IF(COUNTA($O27:$Q27)&lt;2,"Needs 2 or 3, has "&amp;COUNTA($O27:$Q27),""),"")</f>
        <v/>
      </c>
      <c r="AC27" s="23" t="str">
        <f>IF(COUNTA($B27:$J27,$L27:$M27,$O27:$V27)&gt;0,IF(COUNTA($R27:$S27)=0,"Needs 1 or 2",IF(AND($R27&lt;&gt;"",$S27&lt;&gt;"",IFERROR(INDEX(Subjects!$F$5:$F$32,MATCH($R27,Subjects!$E$5:$E$32,0)),"?")=IFERROR(INDEX(Subjects!$F$5:$F$32,MATCH($S27,Subjects!$E$5:$E$32,0)),"!")),"Two must be one from A, one from B","")),"")</f>
        <v/>
      </c>
      <c r="AD27" s="23" t="str">
        <f>IF(COUNTA($B27:$J27,$L27:$M27,$O27:$V27)&gt;0,MID(IF(SUM($AG27)=0,"","; "&amp;INDEX(Subjects!$O$5:$O$29,$AH27)&amp;" with "&amp;INDEX(Subjects!$P$5:$P$29,$AH27)&amp;IF($AG27&gt;1," (+"&amp;($AG27-1)&amp;" more)",""))&amp;IF(SUMPRODUCT(($K27:$S27&lt;&gt;"")*(COUNTIF($K27:$S27,$K27:$S27&amp;"")&gt;1))&gt;0,"; Same subject twice",""),3,300),"")</f>
        <v/>
      </c>
      <c r="AE27" s="23" t="str">
        <f>IF(COUNTA($B27:$J27,$L27:$M27,$O27:$V27)&gt;0,MID(IF($U27&lt;&gt;"Y","; Photo","")&amp;IF($V27&lt;&gt;"Y","; Signature",""),3,50),"")</f>
        <v/>
      </c>
      <c r="AF27" s="24" t="str">
        <f>IF(COUNTA($B27:$J27,$L27:$M27,$O27:$V27)&gt;0,IF(SUMPRODUCT(--($X27:$AE27&lt;&gt;""))=0,"OK",SUMPRODUCT(--($X27:$AE27&lt;&gt;""))&amp;" to fix"),"")</f>
        <v/>
      </c>
      <c r="AG27" s="25" t="str">
        <f>IF(COUNTA($B27:$J27,$L27:$M27,$O27:$V27)&gt;0,SUMPRODUCT((Subjects!$O$5:$O$29&lt;&gt;"")*(Subjects!$P$5:$P$29&lt;&gt;"")*(COUNTIF($K27:$S27,Subjects!$O$5:$O$29&amp;"")&gt;0)*(COUNTIF($K27:$S27,Subjects!$P$5:$P$29&amp;"")&gt;0)),"")</f>
        <v/>
      </c>
      <c r="AH27" s="25" t="str">
        <f>IF(SUM($AG27)=0,"",LOOKUP(2,1/((Subjects!$O$5:$O$29&lt;&gt;"")*(Subjects!$P$5:$P$29&lt;&gt;"")*(COUNTIF($K27:$S27,Subjects!$O$5:$O$29&amp;"")&gt;0)*(COUNTIF($K27:$S27,Subjects!$P$5:$P$29&amp;"")&gt;0)),Subjects!$Q$5:$Q$29))</f>
        <v/>
      </c>
    </row>
    <row r="28" spans="1:34" x14ac:dyDescent="0.25">
      <c r="A28" s="19">
        <v>23</v>
      </c>
      <c r="B28" s="8"/>
      <c r="C28" s="20"/>
      <c r="D28" s="4"/>
      <c r="E28" s="8"/>
      <c r="F28" s="21"/>
      <c r="G28" s="8"/>
      <c r="H28" s="4"/>
      <c r="I28" s="4"/>
      <c r="J28" s="4"/>
      <c r="K28" s="8" t="s">
        <v>50</v>
      </c>
      <c r="L28" s="4"/>
      <c r="M28" s="4"/>
      <c r="N28" s="4" t="s">
        <v>53</v>
      </c>
      <c r="O28" s="4"/>
      <c r="P28" s="4"/>
      <c r="Q28" s="4"/>
      <c r="R28" s="4"/>
      <c r="S28" s="4"/>
      <c r="T28" s="8"/>
      <c r="U28" s="8"/>
      <c r="V28" s="8"/>
      <c r="W28" s="22" t="str">
        <f>IF(COUNTA($B28:$J28,$L28:$M28,$O28:$V28)&gt;0,COUNTA($K28:$S28),"")</f>
        <v/>
      </c>
      <c r="X28" s="23" t="str">
        <f>IF(COUNTA($B28:$J28,$L28:$M28,$O28:$V28)&gt;0,MID(IF($B28="","; Section","")&amp;IF($C28="","; Admission no.","")&amp;IF($D28="","; Name","")&amp;IF($E28="","; Gender","")&amp;IF($F28="","; Date of birth","")&amp;IF($G28="","; Nationality","")&amp;IF(COUNTA($H28:$J28)=0,"; Parent or guardian",""),3,300),"")</f>
        <v/>
      </c>
      <c r="Y28" s="23" t="str">
        <f>IF(COUNTA($B28:$J28,$L28:$M28,$O28:$V28)&gt;0,MID(IF($D28="","",IF($D28&lt;&gt;TRIM($D28),"; Name: extra spaces","")&amp;IF(SUMPRODUCT(--ISNUMBER(FIND(" "&amp;{"a","b","c","d","e","f","g","h","i","j","k","l","m","n","o","p","q","r","s","t","u","v","w","x","y","z"}," "&amp;$D28)))&gt;0,"; Name: small first letter",""))&amp;IF($H28="","",IF($H28&lt;&gt;TRIM($H28),"; Mother: extra spaces","")&amp;IF(SUMPRODUCT(--ISNUMBER(FIND(" "&amp;{"a","b","c","d","e","f","g","h","i","j","k","l","m","n","o","p","q","r","s","t","u","v","w","x","y","z"}," "&amp;$H28)))&gt;0,"; Mother: small first letter",""))&amp;IF($I28="","",IF($I28&lt;&gt;TRIM($I28),"; Father: extra spaces","")&amp;IF(SUMPRODUCT(--ISNUMBER(FIND(" "&amp;{"a","b","c","d","e","f","g","h","i","j","k","l","m","n","o","p","q","r","s","t","u","v","w","x","y","z"}," "&amp;$I28)))&gt;0,"; Father: small first letter",""))&amp;IF($J28="","",IF($J28&lt;&gt;TRIM($J28),"; Guardian: extra spaces","")&amp;IF(SUMPRODUCT(--ISNUMBER(FIND(" "&amp;{"a","b","c","d","e","f","g","h","i","j","k","l","m","n","o","p","q","r","s","t","u","v","w","x","y","z"}," "&amp;$J28)))&gt;0,"; Guardian: small first letter","")),3,300),"")</f>
        <v/>
      </c>
      <c r="Z28" s="23" t="str">
        <f>IF(OR(NOT(COUNTA($B28:$J28,$L28:$M28,$O28:$V28)&gt;0),$F28=""),"",IF(NOT(ISNUMBER($F28)),"Not a date",IF(OR((YEAR(Setup!$B$8)-YEAR($F28)-IF(OR(MONTH($F28)&gt;MONTH(Setup!$B$8),AND(MONTH($F28)=MONTH(Setup!$B$8),DAY($F28)&gt;DAY(Setup!$B$8))),1,0))&lt;Setup!$B$10,(YEAR(Setup!$B$8)-YEAR($F28)-IF(OR(MONTH($F28)&gt;MONTH(Setup!$B$8),AND(MONTH($F28)=MONTH(Setup!$B$8),DAY($F28)&gt;DAY(Setup!$B$8))),1,0))&gt;Setup!$C$10),"Age "&amp;(YEAR(Setup!$B$8)-YEAR($F28)-IF(OR(MONTH($F28)&gt;MONTH(Setup!$B$8),AND(MONTH($F28)=MONTH(Setup!$B$8),DAY($F28)&gt;DAY(Setup!$B$8))),1,0))&amp;": check the date","")))</f>
        <v/>
      </c>
      <c r="AA28" s="23" t="str">
        <f>IF(COUNTA($B28:$J28,$L28:$M28,$O28:$V28)&gt;0,MID(IF($K28="","; English missing","")&amp;IF($N28="","; History, Civics and Geography missing","")&amp;IF(AND($T28&lt;&gt;"Y",COUNTA($L28:$M28)=0),"; No second language","")&amp;IF(AND($T28="Y",COUNTA($L28:$M28)&gt;0),"; Exempt, but a second language is filled in","")&amp;IF(AND(COUNTA($L28:$M28)=2,$L28&lt;&gt;"Hindi",$M28&lt;&gt;"Hindi"),"; Two second languages: one must be Hindi",""),3,300),"")</f>
        <v/>
      </c>
      <c r="AB28" s="23" t="str">
        <f>IF(COUNTA($B28:$J28,$L28:$M28,$O28:$V28)&gt;0,IF(COUNTA($O28:$Q28)&lt;2,"Needs 2 or 3, has "&amp;COUNTA($O28:$Q28),""),"")</f>
        <v/>
      </c>
      <c r="AC28" s="23" t="str">
        <f>IF(COUNTA($B28:$J28,$L28:$M28,$O28:$V28)&gt;0,IF(COUNTA($R28:$S28)=0,"Needs 1 or 2",IF(AND($R28&lt;&gt;"",$S28&lt;&gt;"",IFERROR(INDEX(Subjects!$F$5:$F$32,MATCH($R28,Subjects!$E$5:$E$32,0)),"?")=IFERROR(INDEX(Subjects!$F$5:$F$32,MATCH($S28,Subjects!$E$5:$E$32,0)),"!")),"Two must be one from A, one from B","")),"")</f>
        <v/>
      </c>
      <c r="AD28" s="23" t="str">
        <f>IF(COUNTA($B28:$J28,$L28:$M28,$O28:$V28)&gt;0,MID(IF(SUM($AG28)=0,"","; "&amp;INDEX(Subjects!$O$5:$O$29,$AH28)&amp;" with "&amp;INDEX(Subjects!$P$5:$P$29,$AH28)&amp;IF($AG28&gt;1," (+"&amp;($AG28-1)&amp;" more)",""))&amp;IF(SUMPRODUCT(($K28:$S28&lt;&gt;"")*(COUNTIF($K28:$S28,$K28:$S28&amp;"")&gt;1))&gt;0,"; Same subject twice",""),3,300),"")</f>
        <v/>
      </c>
      <c r="AE28" s="23" t="str">
        <f>IF(COUNTA($B28:$J28,$L28:$M28,$O28:$V28)&gt;0,MID(IF($U28&lt;&gt;"Y","; Photo","")&amp;IF($V28&lt;&gt;"Y","; Signature",""),3,50),"")</f>
        <v/>
      </c>
      <c r="AF28" s="24" t="str">
        <f>IF(COUNTA($B28:$J28,$L28:$M28,$O28:$V28)&gt;0,IF(SUMPRODUCT(--($X28:$AE28&lt;&gt;""))=0,"OK",SUMPRODUCT(--($X28:$AE28&lt;&gt;""))&amp;" to fix"),"")</f>
        <v/>
      </c>
      <c r="AG28" s="25" t="str">
        <f>IF(COUNTA($B28:$J28,$L28:$M28,$O28:$V28)&gt;0,SUMPRODUCT((Subjects!$O$5:$O$29&lt;&gt;"")*(Subjects!$P$5:$P$29&lt;&gt;"")*(COUNTIF($K28:$S28,Subjects!$O$5:$O$29&amp;"")&gt;0)*(COUNTIF($K28:$S28,Subjects!$P$5:$P$29&amp;"")&gt;0)),"")</f>
        <v/>
      </c>
      <c r="AH28" s="25" t="str">
        <f>IF(SUM($AG28)=0,"",LOOKUP(2,1/((Subjects!$O$5:$O$29&lt;&gt;"")*(Subjects!$P$5:$P$29&lt;&gt;"")*(COUNTIF($K28:$S28,Subjects!$O$5:$O$29&amp;"")&gt;0)*(COUNTIF($K28:$S28,Subjects!$P$5:$P$29&amp;"")&gt;0)),Subjects!$Q$5:$Q$29))</f>
        <v/>
      </c>
    </row>
    <row r="29" spans="1:34" x14ac:dyDescent="0.25">
      <c r="A29" s="19">
        <v>24</v>
      </c>
      <c r="B29" s="8"/>
      <c r="C29" s="20"/>
      <c r="D29" s="4"/>
      <c r="E29" s="8"/>
      <c r="F29" s="21"/>
      <c r="G29" s="8"/>
      <c r="H29" s="4"/>
      <c r="I29" s="4"/>
      <c r="J29" s="4"/>
      <c r="K29" s="8" t="s">
        <v>50</v>
      </c>
      <c r="L29" s="4"/>
      <c r="M29" s="4"/>
      <c r="N29" s="4" t="s">
        <v>53</v>
      </c>
      <c r="O29" s="4"/>
      <c r="P29" s="4"/>
      <c r="Q29" s="4"/>
      <c r="R29" s="4"/>
      <c r="S29" s="4"/>
      <c r="T29" s="8"/>
      <c r="U29" s="8"/>
      <c r="V29" s="8"/>
      <c r="W29" s="22" t="str">
        <f>IF(COUNTA($B29:$J29,$L29:$M29,$O29:$V29)&gt;0,COUNTA($K29:$S29),"")</f>
        <v/>
      </c>
      <c r="X29" s="23" t="str">
        <f>IF(COUNTA($B29:$J29,$L29:$M29,$O29:$V29)&gt;0,MID(IF($B29="","; Section","")&amp;IF($C29="","; Admission no.","")&amp;IF($D29="","; Name","")&amp;IF($E29="","; Gender","")&amp;IF($F29="","; Date of birth","")&amp;IF($G29="","; Nationality","")&amp;IF(COUNTA($H29:$J29)=0,"; Parent or guardian",""),3,300),"")</f>
        <v/>
      </c>
      <c r="Y29" s="23" t="str">
        <f>IF(COUNTA($B29:$J29,$L29:$M29,$O29:$V29)&gt;0,MID(IF($D29="","",IF($D29&lt;&gt;TRIM($D29),"; Name: extra spaces","")&amp;IF(SUMPRODUCT(--ISNUMBER(FIND(" "&amp;{"a","b","c","d","e","f","g","h","i","j","k","l","m","n","o","p","q","r","s","t","u","v","w","x","y","z"}," "&amp;$D29)))&gt;0,"; Name: small first letter",""))&amp;IF($H29="","",IF($H29&lt;&gt;TRIM($H29),"; Mother: extra spaces","")&amp;IF(SUMPRODUCT(--ISNUMBER(FIND(" "&amp;{"a","b","c","d","e","f","g","h","i","j","k","l","m","n","o","p","q","r","s","t","u","v","w","x","y","z"}," "&amp;$H29)))&gt;0,"; Mother: small first letter",""))&amp;IF($I29="","",IF($I29&lt;&gt;TRIM($I29),"; Father: extra spaces","")&amp;IF(SUMPRODUCT(--ISNUMBER(FIND(" "&amp;{"a","b","c","d","e","f","g","h","i","j","k","l","m","n","o","p","q","r","s","t","u","v","w","x","y","z"}," "&amp;$I29)))&gt;0,"; Father: small first letter",""))&amp;IF($J29="","",IF($J29&lt;&gt;TRIM($J29),"; Guardian: extra spaces","")&amp;IF(SUMPRODUCT(--ISNUMBER(FIND(" "&amp;{"a","b","c","d","e","f","g","h","i","j","k","l","m","n","o","p","q","r","s","t","u","v","w","x","y","z"}," "&amp;$J29)))&gt;0,"; Guardian: small first letter","")),3,300),"")</f>
        <v/>
      </c>
      <c r="Z29" s="23" t="str">
        <f>IF(OR(NOT(COUNTA($B29:$J29,$L29:$M29,$O29:$V29)&gt;0),$F29=""),"",IF(NOT(ISNUMBER($F29)),"Not a date",IF(OR((YEAR(Setup!$B$8)-YEAR($F29)-IF(OR(MONTH($F29)&gt;MONTH(Setup!$B$8),AND(MONTH($F29)=MONTH(Setup!$B$8),DAY($F29)&gt;DAY(Setup!$B$8))),1,0))&lt;Setup!$B$10,(YEAR(Setup!$B$8)-YEAR($F29)-IF(OR(MONTH($F29)&gt;MONTH(Setup!$B$8),AND(MONTH($F29)=MONTH(Setup!$B$8),DAY($F29)&gt;DAY(Setup!$B$8))),1,0))&gt;Setup!$C$10),"Age "&amp;(YEAR(Setup!$B$8)-YEAR($F29)-IF(OR(MONTH($F29)&gt;MONTH(Setup!$B$8),AND(MONTH($F29)=MONTH(Setup!$B$8),DAY($F29)&gt;DAY(Setup!$B$8))),1,0))&amp;": check the date","")))</f>
        <v/>
      </c>
      <c r="AA29" s="23" t="str">
        <f>IF(COUNTA($B29:$J29,$L29:$M29,$O29:$V29)&gt;0,MID(IF($K29="","; English missing","")&amp;IF($N29="","; History, Civics and Geography missing","")&amp;IF(AND($T29&lt;&gt;"Y",COUNTA($L29:$M29)=0),"; No second language","")&amp;IF(AND($T29="Y",COUNTA($L29:$M29)&gt;0),"; Exempt, but a second language is filled in","")&amp;IF(AND(COUNTA($L29:$M29)=2,$L29&lt;&gt;"Hindi",$M29&lt;&gt;"Hindi"),"; Two second languages: one must be Hindi",""),3,300),"")</f>
        <v/>
      </c>
      <c r="AB29" s="23" t="str">
        <f>IF(COUNTA($B29:$J29,$L29:$M29,$O29:$V29)&gt;0,IF(COUNTA($O29:$Q29)&lt;2,"Needs 2 or 3, has "&amp;COUNTA($O29:$Q29),""),"")</f>
        <v/>
      </c>
      <c r="AC29" s="23" t="str">
        <f>IF(COUNTA($B29:$J29,$L29:$M29,$O29:$V29)&gt;0,IF(COUNTA($R29:$S29)=0,"Needs 1 or 2",IF(AND($R29&lt;&gt;"",$S29&lt;&gt;"",IFERROR(INDEX(Subjects!$F$5:$F$32,MATCH($R29,Subjects!$E$5:$E$32,0)),"?")=IFERROR(INDEX(Subjects!$F$5:$F$32,MATCH($S29,Subjects!$E$5:$E$32,0)),"!")),"Two must be one from A, one from B","")),"")</f>
        <v/>
      </c>
      <c r="AD29" s="23" t="str">
        <f>IF(COUNTA($B29:$J29,$L29:$M29,$O29:$V29)&gt;0,MID(IF(SUM($AG29)=0,"","; "&amp;INDEX(Subjects!$O$5:$O$29,$AH29)&amp;" with "&amp;INDEX(Subjects!$P$5:$P$29,$AH29)&amp;IF($AG29&gt;1," (+"&amp;($AG29-1)&amp;" more)",""))&amp;IF(SUMPRODUCT(($K29:$S29&lt;&gt;"")*(COUNTIF($K29:$S29,$K29:$S29&amp;"")&gt;1))&gt;0,"; Same subject twice",""),3,300),"")</f>
        <v/>
      </c>
      <c r="AE29" s="23" t="str">
        <f>IF(COUNTA($B29:$J29,$L29:$M29,$O29:$V29)&gt;0,MID(IF($U29&lt;&gt;"Y","; Photo","")&amp;IF($V29&lt;&gt;"Y","; Signature",""),3,50),"")</f>
        <v/>
      </c>
      <c r="AF29" s="24" t="str">
        <f>IF(COUNTA($B29:$J29,$L29:$M29,$O29:$V29)&gt;0,IF(SUMPRODUCT(--($X29:$AE29&lt;&gt;""))=0,"OK",SUMPRODUCT(--($X29:$AE29&lt;&gt;""))&amp;" to fix"),"")</f>
        <v/>
      </c>
      <c r="AG29" s="25" t="str">
        <f>IF(COUNTA($B29:$J29,$L29:$M29,$O29:$V29)&gt;0,SUMPRODUCT((Subjects!$O$5:$O$29&lt;&gt;"")*(Subjects!$P$5:$P$29&lt;&gt;"")*(COUNTIF($K29:$S29,Subjects!$O$5:$O$29&amp;"")&gt;0)*(COUNTIF($K29:$S29,Subjects!$P$5:$P$29&amp;"")&gt;0)),"")</f>
        <v/>
      </c>
      <c r="AH29" s="25" t="str">
        <f>IF(SUM($AG29)=0,"",LOOKUP(2,1/((Subjects!$O$5:$O$29&lt;&gt;"")*(Subjects!$P$5:$P$29&lt;&gt;"")*(COUNTIF($K29:$S29,Subjects!$O$5:$O$29&amp;"")&gt;0)*(COUNTIF($K29:$S29,Subjects!$P$5:$P$29&amp;"")&gt;0)),Subjects!$Q$5:$Q$29))</f>
        <v/>
      </c>
    </row>
    <row r="30" spans="1:34" x14ac:dyDescent="0.25">
      <c r="A30" s="19">
        <v>25</v>
      </c>
      <c r="B30" s="8"/>
      <c r="C30" s="20"/>
      <c r="D30" s="4"/>
      <c r="E30" s="8"/>
      <c r="F30" s="21"/>
      <c r="G30" s="8"/>
      <c r="H30" s="4"/>
      <c r="I30" s="4"/>
      <c r="J30" s="4"/>
      <c r="K30" s="8" t="s">
        <v>50</v>
      </c>
      <c r="L30" s="4"/>
      <c r="M30" s="4"/>
      <c r="N30" s="4" t="s">
        <v>53</v>
      </c>
      <c r="O30" s="4"/>
      <c r="P30" s="4"/>
      <c r="Q30" s="4"/>
      <c r="R30" s="4"/>
      <c r="S30" s="4"/>
      <c r="T30" s="8"/>
      <c r="U30" s="8"/>
      <c r="V30" s="8"/>
      <c r="W30" s="22" t="str">
        <f>IF(COUNTA($B30:$J30,$L30:$M30,$O30:$V30)&gt;0,COUNTA($K30:$S30),"")</f>
        <v/>
      </c>
      <c r="X30" s="23" t="str">
        <f>IF(COUNTA($B30:$J30,$L30:$M30,$O30:$V30)&gt;0,MID(IF($B30="","; Section","")&amp;IF($C30="","; Admission no.","")&amp;IF($D30="","; Name","")&amp;IF($E30="","; Gender","")&amp;IF($F30="","; Date of birth","")&amp;IF($G30="","; Nationality","")&amp;IF(COUNTA($H30:$J30)=0,"; Parent or guardian",""),3,300),"")</f>
        <v/>
      </c>
      <c r="Y30" s="23" t="str">
        <f>IF(COUNTA($B30:$J30,$L30:$M30,$O30:$V30)&gt;0,MID(IF($D30="","",IF($D30&lt;&gt;TRIM($D30),"; Name: extra spaces","")&amp;IF(SUMPRODUCT(--ISNUMBER(FIND(" "&amp;{"a","b","c","d","e","f","g","h","i","j","k","l","m","n","o","p","q","r","s","t","u","v","w","x","y","z"}," "&amp;$D30)))&gt;0,"; Name: small first letter",""))&amp;IF($H30="","",IF($H30&lt;&gt;TRIM($H30),"; Mother: extra spaces","")&amp;IF(SUMPRODUCT(--ISNUMBER(FIND(" "&amp;{"a","b","c","d","e","f","g","h","i","j","k","l","m","n","o","p","q","r","s","t","u","v","w","x","y","z"}," "&amp;$H30)))&gt;0,"; Mother: small first letter",""))&amp;IF($I30="","",IF($I30&lt;&gt;TRIM($I30),"; Father: extra spaces","")&amp;IF(SUMPRODUCT(--ISNUMBER(FIND(" "&amp;{"a","b","c","d","e","f","g","h","i","j","k","l","m","n","o","p","q","r","s","t","u","v","w","x","y","z"}," "&amp;$I30)))&gt;0,"; Father: small first letter",""))&amp;IF($J30="","",IF($J30&lt;&gt;TRIM($J30),"; Guardian: extra spaces","")&amp;IF(SUMPRODUCT(--ISNUMBER(FIND(" "&amp;{"a","b","c","d","e","f","g","h","i","j","k","l","m","n","o","p","q","r","s","t","u","v","w","x","y","z"}," "&amp;$J30)))&gt;0,"; Guardian: small first letter","")),3,300),"")</f>
        <v/>
      </c>
      <c r="Z30" s="23" t="str">
        <f>IF(OR(NOT(COUNTA($B30:$J30,$L30:$M30,$O30:$V30)&gt;0),$F30=""),"",IF(NOT(ISNUMBER($F30)),"Not a date",IF(OR((YEAR(Setup!$B$8)-YEAR($F30)-IF(OR(MONTH($F30)&gt;MONTH(Setup!$B$8),AND(MONTH($F30)=MONTH(Setup!$B$8),DAY($F30)&gt;DAY(Setup!$B$8))),1,0))&lt;Setup!$B$10,(YEAR(Setup!$B$8)-YEAR($F30)-IF(OR(MONTH($F30)&gt;MONTH(Setup!$B$8),AND(MONTH($F30)=MONTH(Setup!$B$8),DAY($F30)&gt;DAY(Setup!$B$8))),1,0))&gt;Setup!$C$10),"Age "&amp;(YEAR(Setup!$B$8)-YEAR($F30)-IF(OR(MONTH($F30)&gt;MONTH(Setup!$B$8),AND(MONTH($F30)=MONTH(Setup!$B$8),DAY($F30)&gt;DAY(Setup!$B$8))),1,0))&amp;": check the date","")))</f>
        <v/>
      </c>
      <c r="AA30" s="23" t="str">
        <f>IF(COUNTA($B30:$J30,$L30:$M30,$O30:$V30)&gt;0,MID(IF($K30="","; English missing","")&amp;IF($N30="","; History, Civics and Geography missing","")&amp;IF(AND($T30&lt;&gt;"Y",COUNTA($L30:$M30)=0),"; No second language","")&amp;IF(AND($T30="Y",COUNTA($L30:$M30)&gt;0),"; Exempt, but a second language is filled in","")&amp;IF(AND(COUNTA($L30:$M30)=2,$L30&lt;&gt;"Hindi",$M30&lt;&gt;"Hindi"),"; Two second languages: one must be Hindi",""),3,300),"")</f>
        <v/>
      </c>
      <c r="AB30" s="23" t="str">
        <f>IF(COUNTA($B30:$J30,$L30:$M30,$O30:$V30)&gt;0,IF(COUNTA($O30:$Q30)&lt;2,"Needs 2 or 3, has "&amp;COUNTA($O30:$Q30),""),"")</f>
        <v/>
      </c>
      <c r="AC30" s="23" t="str">
        <f>IF(COUNTA($B30:$J30,$L30:$M30,$O30:$V30)&gt;0,IF(COUNTA($R30:$S30)=0,"Needs 1 or 2",IF(AND($R30&lt;&gt;"",$S30&lt;&gt;"",IFERROR(INDEX(Subjects!$F$5:$F$32,MATCH($R30,Subjects!$E$5:$E$32,0)),"?")=IFERROR(INDEX(Subjects!$F$5:$F$32,MATCH($S30,Subjects!$E$5:$E$32,0)),"!")),"Two must be one from A, one from B","")),"")</f>
        <v/>
      </c>
      <c r="AD30" s="23" t="str">
        <f>IF(COUNTA($B30:$J30,$L30:$M30,$O30:$V30)&gt;0,MID(IF(SUM($AG30)=0,"","; "&amp;INDEX(Subjects!$O$5:$O$29,$AH30)&amp;" with "&amp;INDEX(Subjects!$P$5:$P$29,$AH30)&amp;IF($AG30&gt;1," (+"&amp;($AG30-1)&amp;" more)",""))&amp;IF(SUMPRODUCT(($K30:$S30&lt;&gt;"")*(COUNTIF($K30:$S30,$K30:$S30&amp;"")&gt;1))&gt;0,"; Same subject twice",""),3,300),"")</f>
        <v/>
      </c>
      <c r="AE30" s="23" t="str">
        <f>IF(COUNTA($B30:$J30,$L30:$M30,$O30:$V30)&gt;0,MID(IF($U30&lt;&gt;"Y","; Photo","")&amp;IF($V30&lt;&gt;"Y","; Signature",""),3,50),"")</f>
        <v/>
      </c>
      <c r="AF30" s="24" t="str">
        <f>IF(COUNTA($B30:$J30,$L30:$M30,$O30:$V30)&gt;0,IF(SUMPRODUCT(--($X30:$AE30&lt;&gt;""))=0,"OK",SUMPRODUCT(--($X30:$AE30&lt;&gt;""))&amp;" to fix"),"")</f>
        <v/>
      </c>
      <c r="AG30" s="25" t="str">
        <f>IF(COUNTA($B30:$J30,$L30:$M30,$O30:$V30)&gt;0,SUMPRODUCT((Subjects!$O$5:$O$29&lt;&gt;"")*(Subjects!$P$5:$P$29&lt;&gt;"")*(COUNTIF($K30:$S30,Subjects!$O$5:$O$29&amp;"")&gt;0)*(COUNTIF($K30:$S30,Subjects!$P$5:$P$29&amp;"")&gt;0)),"")</f>
        <v/>
      </c>
      <c r="AH30" s="25" t="str">
        <f>IF(SUM($AG30)=0,"",LOOKUP(2,1/((Subjects!$O$5:$O$29&lt;&gt;"")*(Subjects!$P$5:$P$29&lt;&gt;"")*(COUNTIF($K30:$S30,Subjects!$O$5:$O$29&amp;"")&gt;0)*(COUNTIF($K30:$S30,Subjects!$P$5:$P$29&amp;"")&gt;0)),Subjects!$Q$5:$Q$29))</f>
        <v/>
      </c>
    </row>
    <row r="31" spans="1:34" x14ac:dyDescent="0.25">
      <c r="A31" s="19">
        <v>26</v>
      </c>
      <c r="B31" s="8"/>
      <c r="C31" s="20"/>
      <c r="D31" s="4"/>
      <c r="E31" s="8"/>
      <c r="F31" s="21"/>
      <c r="G31" s="8"/>
      <c r="H31" s="4"/>
      <c r="I31" s="4"/>
      <c r="J31" s="4"/>
      <c r="K31" s="8" t="s">
        <v>50</v>
      </c>
      <c r="L31" s="4"/>
      <c r="M31" s="4"/>
      <c r="N31" s="4" t="s">
        <v>53</v>
      </c>
      <c r="O31" s="4"/>
      <c r="P31" s="4"/>
      <c r="Q31" s="4"/>
      <c r="R31" s="4"/>
      <c r="S31" s="4"/>
      <c r="T31" s="8"/>
      <c r="U31" s="8"/>
      <c r="V31" s="8"/>
      <c r="W31" s="22" t="str">
        <f>IF(COUNTA($B31:$J31,$L31:$M31,$O31:$V31)&gt;0,COUNTA($K31:$S31),"")</f>
        <v/>
      </c>
      <c r="X31" s="23" t="str">
        <f>IF(COUNTA($B31:$J31,$L31:$M31,$O31:$V31)&gt;0,MID(IF($B31="","; Section","")&amp;IF($C31="","; Admission no.","")&amp;IF($D31="","; Name","")&amp;IF($E31="","; Gender","")&amp;IF($F31="","; Date of birth","")&amp;IF($G31="","; Nationality","")&amp;IF(COUNTA($H31:$J31)=0,"; Parent or guardian",""),3,300),"")</f>
        <v/>
      </c>
      <c r="Y31" s="23" t="str">
        <f>IF(COUNTA($B31:$J31,$L31:$M31,$O31:$V31)&gt;0,MID(IF($D31="","",IF($D31&lt;&gt;TRIM($D31),"; Name: extra spaces","")&amp;IF(SUMPRODUCT(--ISNUMBER(FIND(" "&amp;{"a","b","c","d","e","f","g","h","i","j","k","l","m","n","o","p","q","r","s","t","u","v","w","x","y","z"}," "&amp;$D31)))&gt;0,"; Name: small first letter",""))&amp;IF($H31="","",IF($H31&lt;&gt;TRIM($H31),"; Mother: extra spaces","")&amp;IF(SUMPRODUCT(--ISNUMBER(FIND(" "&amp;{"a","b","c","d","e","f","g","h","i","j","k","l","m","n","o","p","q","r","s","t","u","v","w","x","y","z"}," "&amp;$H31)))&gt;0,"; Mother: small first letter",""))&amp;IF($I31="","",IF($I31&lt;&gt;TRIM($I31),"; Father: extra spaces","")&amp;IF(SUMPRODUCT(--ISNUMBER(FIND(" "&amp;{"a","b","c","d","e","f","g","h","i","j","k","l","m","n","o","p","q","r","s","t","u","v","w","x","y","z"}," "&amp;$I31)))&gt;0,"; Father: small first letter",""))&amp;IF($J31="","",IF($J31&lt;&gt;TRIM($J31),"; Guardian: extra spaces","")&amp;IF(SUMPRODUCT(--ISNUMBER(FIND(" "&amp;{"a","b","c","d","e","f","g","h","i","j","k","l","m","n","o","p","q","r","s","t","u","v","w","x","y","z"}," "&amp;$J31)))&gt;0,"; Guardian: small first letter","")),3,300),"")</f>
        <v/>
      </c>
      <c r="Z31" s="23" t="str">
        <f>IF(OR(NOT(COUNTA($B31:$J31,$L31:$M31,$O31:$V31)&gt;0),$F31=""),"",IF(NOT(ISNUMBER($F31)),"Not a date",IF(OR((YEAR(Setup!$B$8)-YEAR($F31)-IF(OR(MONTH($F31)&gt;MONTH(Setup!$B$8),AND(MONTH($F31)=MONTH(Setup!$B$8),DAY($F31)&gt;DAY(Setup!$B$8))),1,0))&lt;Setup!$B$10,(YEAR(Setup!$B$8)-YEAR($F31)-IF(OR(MONTH($F31)&gt;MONTH(Setup!$B$8),AND(MONTH($F31)=MONTH(Setup!$B$8),DAY($F31)&gt;DAY(Setup!$B$8))),1,0))&gt;Setup!$C$10),"Age "&amp;(YEAR(Setup!$B$8)-YEAR($F31)-IF(OR(MONTH($F31)&gt;MONTH(Setup!$B$8),AND(MONTH($F31)=MONTH(Setup!$B$8),DAY($F31)&gt;DAY(Setup!$B$8))),1,0))&amp;": check the date","")))</f>
        <v/>
      </c>
      <c r="AA31" s="23" t="str">
        <f>IF(COUNTA($B31:$J31,$L31:$M31,$O31:$V31)&gt;0,MID(IF($K31="","; English missing","")&amp;IF($N31="","; History, Civics and Geography missing","")&amp;IF(AND($T31&lt;&gt;"Y",COUNTA($L31:$M31)=0),"; No second language","")&amp;IF(AND($T31="Y",COUNTA($L31:$M31)&gt;0),"; Exempt, but a second language is filled in","")&amp;IF(AND(COUNTA($L31:$M31)=2,$L31&lt;&gt;"Hindi",$M31&lt;&gt;"Hindi"),"; Two second languages: one must be Hindi",""),3,300),"")</f>
        <v/>
      </c>
      <c r="AB31" s="23" t="str">
        <f>IF(COUNTA($B31:$J31,$L31:$M31,$O31:$V31)&gt;0,IF(COUNTA($O31:$Q31)&lt;2,"Needs 2 or 3, has "&amp;COUNTA($O31:$Q31),""),"")</f>
        <v/>
      </c>
      <c r="AC31" s="23" t="str">
        <f>IF(COUNTA($B31:$J31,$L31:$M31,$O31:$V31)&gt;0,IF(COUNTA($R31:$S31)=0,"Needs 1 or 2",IF(AND($R31&lt;&gt;"",$S31&lt;&gt;"",IFERROR(INDEX(Subjects!$F$5:$F$32,MATCH($R31,Subjects!$E$5:$E$32,0)),"?")=IFERROR(INDEX(Subjects!$F$5:$F$32,MATCH($S31,Subjects!$E$5:$E$32,0)),"!")),"Two must be one from A, one from B","")),"")</f>
        <v/>
      </c>
      <c r="AD31" s="23" t="str">
        <f>IF(COUNTA($B31:$J31,$L31:$M31,$O31:$V31)&gt;0,MID(IF(SUM($AG31)=0,"","; "&amp;INDEX(Subjects!$O$5:$O$29,$AH31)&amp;" with "&amp;INDEX(Subjects!$P$5:$P$29,$AH31)&amp;IF($AG31&gt;1," (+"&amp;($AG31-1)&amp;" more)",""))&amp;IF(SUMPRODUCT(($K31:$S31&lt;&gt;"")*(COUNTIF($K31:$S31,$K31:$S31&amp;"")&gt;1))&gt;0,"; Same subject twice",""),3,300),"")</f>
        <v/>
      </c>
      <c r="AE31" s="23" t="str">
        <f>IF(COUNTA($B31:$J31,$L31:$M31,$O31:$V31)&gt;0,MID(IF($U31&lt;&gt;"Y","; Photo","")&amp;IF($V31&lt;&gt;"Y","; Signature",""),3,50),"")</f>
        <v/>
      </c>
      <c r="AF31" s="24" t="str">
        <f>IF(COUNTA($B31:$J31,$L31:$M31,$O31:$V31)&gt;0,IF(SUMPRODUCT(--($X31:$AE31&lt;&gt;""))=0,"OK",SUMPRODUCT(--($X31:$AE31&lt;&gt;""))&amp;" to fix"),"")</f>
        <v/>
      </c>
      <c r="AG31" s="25" t="str">
        <f>IF(COUNTA($B31:$J31,$L31:$M31,$O31:$V31)&gt;0,SUMPRODUCT((Subjects!$O$5:$O$29&lt;&gt;"")*(Subjects!$P$5:$P$29&lt;&gt;"")*(COUNTIF($K31:$S31,Subjects!$O$5:$O$29&amp;"")&gt;0)*(COUNTIF($K31:$S31,Subjects!$P$5:$P$29&amp;"")&gt;0)),"")</f>
        <v/>
      </c>
      <c r="AH31" s="25" t="str">
        <f>IF(SUM($AG31)=0,"",LOOKUP(2,1/((Subjects!$O$5:$O$29&lt;&gt;"")*(Subjects!$P$5:$P$29&lt;&gt;"")*(COUNTIF($K31:$S31,Subjects!$O$5:$O$29&amp;"")&gt;0)*(COUNTIF($K31:$S31,Subjects!$P$5:$P$29&amp;"")&gt;0)),Subjects!$Q$5:$Q$29))</f>
        <v/>
      </c>
    </row>
    <row r="32" spans="1:34" x14ac:dyDescent="0.25">
      <c r="A32" s="19">
        <v>27</v>
      </c>
      <c r="B32" s="8"/>
      <c r="C32" s="20"/>
      <c r="D32" s="4"/>
      <c r="E32" s="8"/>
      <c r="F32" s="21"/>
      <c r="G32" s="8"/>
      <c r="H32" s="4"/>
      <c r="I32" s="4"/>
      <c r="J32" s="4"/>
      <c r="K32" s="8" t="s">
        <v>50</v>
      </c>
      <c r="L32" s="4"/>
      <c r="M32" s="4"/>
      <c r="N32" s="4" t="s">
        <v>53</v>
      </c>
      <c r="O32" s="4"/>
      <c r="P32" s="4"/>
      <c r="Q32" s="4"/>
      <c r="R32" s="4"/>
      <c r="S32" s="4"/>
      <c r="T32" s="8"/>
      <c r="U32" s="8"/>
      <c r="V32" s="8"/>
      <c r="W32" s="22" t="str">
        <f>IF(COUNTA($B32:$J32,$L32:$M32,$O32:$V32)&gt;0,COUNTA($K32:$S32),"")</f>
        <v/>
      </c>
      <c r="X32" s="23" t="str">
        <f>IF(COUNTA($B32:$J32,$L32:$M32,$O32:$V32)&gt;0,MID(IF($B32="","; Section","")&amp;IF($C32="","; Admission no.","")&amp;IF($D32="","; Name","")&amp;IF($E32="","; Gender","")&amp;IF($F32="","; Date of birth","")&amp;IF($G32="","; Nationality","")&amp;IF(COUNTA($H32:$J32)=0,"; Parent or guardian",""),3,300),"")</f>
        <v/>
      </c>
      <c r="Y32" s="23" t="str">
        <f>IF(COUNTA($B32:$J32,$L32:$M32,$O32:$V32)&gt;0,MID(IF($D32="","",IF($D32&lt;&gt;TRIM($D32),"; Name: extra spaces","")&amp;IF(SUMPRODUCT(--ISNUMBER(FIND(" "&amp;{"a","b","c","d","e","f","g","h","i","j","k","l","m","n","o","p","q","r","s","t","u","v","w","x","y","z"}," "&amp;$D32)))&gt;0,"; Name: small first letter",""))&amp;IF($H32="","",IF($H32&lt;&gt;TRIM($H32),"; Mother: extra spaces","")&amp;IF(SUMPRODUCT(--ISNUMBER(FIND(" "&amp;{"a","b","c","d","e","f","g","h","i","j","k","l","m","n","o","p","q","r","s","t","u","v","w","x","y","z"}," "&amp;$H32)))&gt;0,"; Mother: small first letter",""))&amp;IF($I32="","",IF($I32&lt;&gt;TRIM($I32),"; Father: extra spaces","")&amp;IF(SUMPRODUCT(--ISNUMBER(FIND(" "&amp;{"a","b","c","d","e","f","g","h","i","j","k","l","m","n","o","p","q","r","s","t","u","v","w","x","y","z"}," "&amp;$I32)))&gt;0,"; Father: small first letter",""))&amp;IF($J32="","",IF($J32&lt;&gt;TRIM($J32),"; Guardian: extra spaces","")&amp;IF(SUMPRODUCT(--ISNUMBER(FIND(" "&amp;{"a","b","c","d","e","f","g","h","i","j","k","l","m","n","o","p","q","r","s","t","u","v","w","x","y","z"}," "&amp;$J32)))&gt;0,"; Guardian: small first letter","")),3,300),"")</f>
        <v/>
      </c>
      <c r="Z32" s="23" t="str">
        <f>IF(OR(NOT(COUNTA($B32:$J32,$L32:$M32,$O32:$V32)&gt;0),$F32=""),"",IF(NOT(ISNUMBER($F32)),"Not a date",IF(OR((YEAR(Setup!$B$8)-YEAR($F32)-IF(OR(MONTH($F32)&gt;MONTH(Setup!$B$8),AND(MONTH($F32)=MONTH(Setup!$B$8),DAY($F32)&gt;DAY(Setup!$B$8))),1,0))&lt;Setup!$B$10,(YEAR(Setup!$B$8)-YEAR($F32)-IF(OR(MONTH($F32)&gt;MONTH(Setup!$B$8),AND(MONTH($F32)=MONTH(Setup!$B$8),DAY($F32)&gt;DAY(Setup!$B$8))),1,0))&gt;Setup!$C$10),"Age "&amp;(YEAR(Setup!$B$8)-YEAR($F32)-IF(OR(MONTH($F32)&gt;MONTH(Setup!$B$8),AND(MONTH($F32)=MONTH(Setup!$B$8),DAY($F32)&gt;DAY(Setup!$B$8))),1,0))&amp;": check the date","")))</f>
        <v/>
      </c>
      <c r="AA32" s="23" t="str">
        <f>IF(COUNTA($B32:$J32,$L32:$M32,$O32:$V32)&gt;0,MID(IF($K32="","; English missing","")&amp;IF($N32="","; History, Civics and Geography missing","")&amp;IF(AND($T32&lt;&gt;"Y",COUNTA($L32:$M32)=0),"; No second language","")&amp;IF(AND($T32="Y",COUNTA($L32:$M32)&gt;0),"; Exempt, but a second language is filled in","")&amp;IF(AND(COUNTA($L32:$M32)=2,$L32&lt;&gt;"Hindi",$M32&lt;&gt;"Hindi"),"; Two second languages: one must be Hindi",""),3,300),"")</f>
        <v/>
      </c>
      <c r="AB32" s="23" t="str">
        <f>IF(COUNTA($B32:$J32,$L32:$M32,$O32:$V32)&gt;0,IF(COUNTA($O32:$Q32)&lt;2,"Needs 2 or 3, has "&amp;COUNTA($O32:$Q32),""),"")</f>
        <v/>
      </c>
      <c r="AC32" s="23" t="str">
        <f>IF(COUNTA($B32:$J32,$L32:$M32,$O32:$V32)&gt;0,IF(COUNTA($R32:$S32)=0,"Needs 1 or 2",IF(AND($R32&lt;&gt;"",$S32&lt;&gt;"",IFERROR(INDEX(Subjects!$F$5:$F$32,MATCH($R32,Subjects!$E$5:$E$32,0)),"?")=IFERROR(INDEX(Subjects!$F$5:$F$32,MATCH($S32,Subjects!$E$5:$E$32,0)),"!")),"Two must be one from A, one from B","")),"")</f>
        <v/>
      </c>
      <c r="AD32" s="23" t="str">
        <f>IF(COUNTA($B32:$J32,$L32:$M32,$O32:$V32)&gt;0,MID(IF(SUM($AG32)=0,"","; "&amp;INDEX(Subjects!$O$5:$O$29,$AH32)&amp;" with "&amp;INDEX(Subjects!$P$5:$P$29,$AH32)&amp;IF($AG32&gt;1," (+"&amp;($AG32-1)&amp;" more)",""))&amp;IF(SUMPRODUCT(($K32:$S32&lt;&gt;"")*(COUNTIF($K32:$S32,$K32:$S32&amp;"")&gt;1))&gt;0,"; Same subject twice",""),3,300),"")</f>
        <v/>
      </c>
      <c r="AE32" s="23" t="str">
        <f>IF(COUNTA($B32:$J32,$L32:$M32,$O32:$V32)&gt;0,MID(IF($U32&lt;&gt;"Y","; Photo","")&amp;IF($V32&lt;&gt;"Y","; Signature",""),3,50),"")</f>
        <v/>
      </c>
      <c r="AF32" s="24" t="str">
        <f>IF(COUNTA($B32:$J32,$L32:$M32,$O32:$V32)&gt;0,IF(SUMPRODUCT(--($X32:$AE32&lt;&gt;""))=0,"OK",SUMPRODUCT(--($X32:$AE32&lt;&gt;""))&amp;" to fix"),"")</f>
        <v/>
      </c>
      <c r="AG32" s="25" t="str">
        <f>IF(COUNTA($B32:$J32,$L32:$M32,$O32:$V32)&gt;0,SUMPRODUCT((Subjects!$O$5:$O$29&lt;&gt;"")*(Subjects!$P$5:$P$29&lt;&gt;"")*(COUNTIF($K32:$S32,Subjects!$O$5:$O$29&amp;"")&gt;0)*(COUNTIF($K32:$S32,Subjects!$P$5:$P$29&amp;"")&gt;0)),"")</f>
        <v/>
      </c>
      <c r="AH32" s="25" t="str">
        <f>IF(SUM($AG32)=0,"",LOOKUP(2,1/((Subjects!$O$5:$O$29&lt;&gt;"")*(Subjects!$P$5:$P$29&lt;&gt;"")*(COUNTIF($K32:$S32,Subjects!$O$5:$O$29&amp;"")&gt;0)*(COUNTIF($K32:$S32,Subjects!$P$5:$P$29&amp;"")&gt;0)),Subjects!$Q$5:$Q$29))</f>
        <v/>
      </c>
    </row>
    <row r="33" spans="1:34" x14ac:dyDescent="0.25">
      <c r="A33" s="19">
        <v>28</v>
      </c>
      <c r="B33" s="8"/>
      <c r="C33" s="20"/>
      <c r="D33" s="4"/>
      <c r="E33" s="8"/>
      <c r="F33" s="21"/>
      <c r="G33" s="8"/>
      <c r="H33" s="4"/>
      <c r="I33" s="4"/>
      <c r="J33" s="4"/>
      <c r="K33" s="8" t="s">
        <v>50</v>
      </c>
      <c r="L33" s="4"/>
      <c r="M33" s="4"/>
      <c r="N33" s="4" t="s">
        <v>53</v>
      </c>
      <c r="O33" s="4"/>
      <c r="P33" s="4"/>
      <c r="Q33" s="4"/>
      <c r="R33" s="4"/>
      <c r="S33" s="4"/>
      <c r="T33" s="8"/>
      <c r="U33" s="8"/>
      <c r="V33" s="8"/>
      <c r="W33" s="22" t="str">
        <f>IF(COUNTA($B33:$J33,$L33:$M33,$O33:$V33)&gt;0,COUNTA($K33:$S33),"")</f>
        <v/>
      </c>
      <c r="X33" s="23" t="str">
        <f>IF(COUNTA($B33:$J33,$L33:$M33,$O33:$V33)&gt;0,MID(IF($B33="","; Section","")&amp;IF($C33="","; Admission no.","")&amp;IF($D33="","; Name","")&amp;IF($E33="","; Gender","")&amp;IF($F33="","; Date of birth","")&amp;IF($G33="","; Nationality","")&amp;IF(COUNTA($H33:$J33)=0,"; Parent or guardian",""),3,300),"")</f>
        <v/>
      </c>
      <c r="Y33" s="23" t="str">
        <f>IF(COUNTA($B33:$J33,$L33:$M33,$O33:$V33)&gt;0,MID(IF($D33="","",IF($D33&lt;&gt;TRIM($D33),"; Name: extra spaces","")&amp;IF(SUMPRODUCT(--ISNUMBER(FIND(" "&amp;{"a","b","c","d","e","f","g","h","i","j","k","l","m","n","o","p","q","r","s","t","u","v","w","x","y","z"}," "&amp;$D33)))&gt;0,"; Name: small first letter",""))&amp;IF($H33="","",IF($H33&lt;&gt;TRIM($H33),"; Mother: extra spaces","")&amp;IF(SUMPRODUCT(--ISNUMBER(FIND(" "&amp;{"a","b","c","d","e","f","g","h","i","j","k","l","m","n","o","p","q","r","s","t","u","v","w","x","y","z"}," "&amp;$H33)))&gt;0,"; Mother: small first letter",""))&amp;IF($I33="","",IF($I33&lt;&gt;TRIM($I33),"; Father: extra spaces","")&amp;IF(SUMPRODUCT(--ISNUMBER(FIND(" "&amp;{"a","b","c","d","e","f","g","h","i","j","k","l","m","n","o","p","q","r","s","t","u","v","w","x","y","z"}," "&amp;$I33)))&gt;0,"; Father: small first letter",""))&amp;IF($J33="","",IF($J33&lt;&gt;TRIM($J33),"; Guardian: extra spaces","")&amp;IF(SUMPRODUCT(--ISNUMBER(FIND(" "&amp;{"a","b","c","d","e","f","g","h","i","j","k","l","m","n","o","p","q","r","s","t","u","v","w","x","y","z"}," "&amp;$J33)))&gt;0,"; Guardian: small first letter","")),3,300),"")</f>
        <v/>
      </c>
      <c r="Z33" s="23" t="str">
        <f>IF(OR(NOT(COUNTA($B33:$J33,$L33:$M33,$O33:$V33)&gt;0),$F33=""),"",IF(NOT(ISNUMBER($F33)),"Not a date",IF(OR((YEAR(Setup!$B$8)-YEAR($F33)-IF(OR(MONTH($F33)&gt;MONTH(Setup!$B$8),AND(MONTH($F33)=MONTH(Setup!$B$8),DAY($F33)&gt;DAY(Setup!$B$8))),1,0))&lt;Setup!$B$10,(YEAR(Setup!$B$8)-YEAR($F33)-IF(OR(MONTH($F33)&gt;MONTH(Setup!$B$8),AND(MONTH($F33)=MONTH(Setup!$B$8),DAY($F33)&gt;DAY(Setup!$B$8))),1,0))&gt;Setup!$C$10),"Age "&amp;(YEAR(Setup!$B$8)-YEAR($F33)-IF(OR(MONTH($F33)&gt;MONTH(Setup!$B$8),AND(MONTH($F33)=MONTH(Setup!$B$8),DAY($F33)&gt;DAY(Setup!$B$8))),1,0))&amp;": check the date","")))</f>
        <v/>
      </c>
      <c r="AA33" s="23" t="str">
        <f>IF(COUNTA($B33:$J33,$L33:$M33,$O33:$V33)&gt;0,MID(IF($K33="","; English missing","")&amp;IF($N33="","; History, Civics and Geography missing","")&amp;IF(AND($T33&lt;&gt;"Y",COUNTA($L33:$M33)=0),"; No second language","")&amp;IF(AND($T33="Y",COUNTA($L33:$M33)&gt;0),"; Exempt, but a second language is filled in","")&amp;IF(AND(COUNTA($L33:$M33)=2,$L33&lt;&gt;"Hindi",$M33&lt;&gt;"Hindi"),"; Two second languages: one must be Hindi",""),3,300),"")</f>
        <v/>
      </c>
      <c r="AB33" s="23" t="str">
        <f>IF(COUNTA($B33:$J33,$L33:$M33,$O33:$V33)&gt;0,IF(COUNTA($O33:$Q33)&lt;2,"Needs 2 or 3, has "&amp;COUNTA($O33:$Q33),""),"")</f>
        <v/>
      </c>
      <c r="AC33" s="23" t="str">
        <f>IF(COUNTA($B33:$J33,$L33:$M33,$O33:$V33)&gt;0,IF(COUNTA($R33:$S33)=0,"Needs 1 or 2",IF(AND($R33&lt;&gt;"",$S33&lt;&gt;"",IFERROR(INDEX(Subjects!$F$5:$F$32,MATCH($R33,Subjects!$E$5:$E$32,0)),"?")=IFERROR(INDEX(Subjects!$F$5:$F$32,MATCH($S33,Subjects!$E$5:$E$32,0)),"!")),"Two must be one from A, one from B","")),"")</f>
        <v/>
      </c>
      <c r="AD33" s="23" t="str">
        <f>IF(COUNTA($B33:$J33,$L33:$M33,$O33:$V33)&gt;0,MID(IF(SUM($AG33)=0,"","; "&amp;INDEX(Subjects!$O$5:$O$29,$AH33)&amp;" with "&amp;INDEX(Subjects!$P$5:$P$29,$AH33)&amp;IF($AG33&gt;1," (+"&amp;($AG33-1)&amp;" more)",""))&amp;IF(SUMPRODUCT(($K33:$S33&lt;&gt;"")*(COUNTIF($K33:$S33,$K33:$S33&amp;"")&gt;1))&gt;0,"; Same subject twice",""),3,300),"")</f>
        <v/>
      </c>
      <c r="AE33" s="23" t="str">
        <f>IF(COUNTA($B33:$J33,$L33:$M33,$O33:$V33)&gt;0,MID(IF($U33&lt;&gt;"Y","; Photo","")&amp;IF($V33&lt;&gt;"Y","; Signature",""),3,50),"")</f>
        <v/>
      </c>
      <c r="AF33" s="24" t="str">
        <f>IF(COUNTA($B33:$J33,$L33:$M33,$O33:$V33)&gt;0,IF(SUMPRODUCT(--($X33:$AE33&lt;&gt;""))=0,"OK",SUMPRODUCT(--($X33:$AE33&lt;&gt;""))&amp;" to fix"),"")</f>
        <v/>
      </c>
      <c r="AG33" s="25" t="str">
        <f>IF(COUNTA($B33:$J33,$L33:$M33,$O33:$V33)&gt;0,SUMPRODUCT((Subjects!$O$5:$O$29&lt;&gt;"")*(Subjects!$P$5:$P$29&lt;&gt;"")*(COUNTIF($K33:$S33,Subjects!$O$5:$O$29&amp;"")&gt;0)*(COUNTIF($K33:$S33,Subjects!$P$5:$P$29&amp;"")&gt;0)),"")</f>
        <v/>
      </c>
      <c r="AH33" s="25" t="str">
        <f>IF(SUM($AG33)=0,"",LOOKUP(2,1/((Subjects!$O$5:$O$29&lt;&gt;"")*(Subjects!$P$5:$P$29&lt;&gt;"")*(COUNTIF($K33:$S33,Subjects!$O$5:$O$29&amp;"")&gt;0)*(COUNTIF($K33:$S33,Subjects!$P$5:$P$29&amp;"")&gt;0)),Subjects!$Q$5:$Q$29))</f>
        <v/>
      </c>
    </row>
    <row r="34" spans="1:34" x14ac:dyDescent="0.25">
      <c r="A34" s="19">
        <v>29</v>
      </c>
      <c r="B34" s="8"/>
      <c r="C34" s="20"/>
      <c r="D34" s="4"/>
      <c r="E34" s="8"/>
      <c r="F34" s="21"/>
      <c r="G34" s="8"/>
      <c r="H34" s="4"/>
      <c r="I34" s="4"/>
      <c r="J34" s="4"/>
      <c r="K34" s="8" t="s">
        <v>50</v>
      </c>
      <c r="L34" s="4"/>
      <c r="M34" s="4"/>
      <c r="N34" s="4" t="s">
        <v>53</v>
      </c>
      <c r="O34" s="4"/>
      <c r="P34" s="4"/>
      <c r="Q34" s="4"/>
      <c r="R34" s="4"/>
      <c r="S34" s="4"/>
      <c r="T34" s="8"/>
      <c r="U34" s="8"/>
      <c r="V34" s="8"/>
      <c r="W34" s="22" t="str">
        <f>IF(COUNTA($B34:$J34,$L34:$M34,$O34:$V34)&gt;0,COUNTA($K34:$S34),"")</f>
        <v/>
      </c>
      <c r="X34" s="23" t="str">
        <f>IF(COUNTA($B34:$J34,$L34:$M34,$O34:$V34)&gt;0,MID(IF($B34="","; Section","")&amp;IF($C34="","; Admission no.","")&amp;IF($D34="","; Name","")&amp;IF($E34="","; Gender","")&amp;IF($F34="","; Date of birth","")&amp;IF($G34="","; Nationality","")&amp;IF(COUNTA($H34:$J34)=0,"; Parent or guardian",""),3,300),"")</f>
        <v/>
      </c>
      <c r="Y34" s="23" t="str">
        <f>IF(COUNTA($B34:$J34,$L34:$M34,$O34:$V34)&gt;0,MID(IF($D34="","",IF($D34&lt;&gt;TRIM($D34),"; Name: extra spaces","")&amp;IF(SUMPRODUCT(--ISNUMBER(FIND(" "&amp;{"a","b","c","d","e","f","g","h","i","j","k","l","m","n","o","p","q","r","s","t","u","v","w","x","y","z"}," "&amp;$D34)))&gt;0,"; Name: small first letter",""))&amp;IF($H34="","",IF($H34&lt;&gt;TRIM($H34),"; Mother: extra spaces","")&amp;IF(SUMPRODUCT(--ISNUMBER(FIND(" "&amp;{"a","b","c","d","e","f","g","h","i","j","k","l","m","n","o","p","q","r","s","t","u","v","w","x","y","z"}," "&amp;$H34)))&gt;0,"; Mother: small first letter",""))&amp;IF($I34="","",IF($I34&lt;&gt;TRIM($I34),"; Father: extra spaces","")&amp;IF(SUMPRODUCT(--ISNUMBER(FIND(" "&amp;{"a","b","c","d","e","f","g","h","i","j","k","l","m","n","o","p","q","r","s","t","u","v","w","x","y","z"}," "&amp;$I34)))&gt;0,"; Father: small first letter",""))&amp;IF($J34="","",IF($J34&lt;&gt;TRIM($J34),"; Guardian: extra spaces","")&amp;IF(SUMPRODUCT(--ISNUMBER(FIND(" "&amp;{"a","b","c","d","e","f","g","h","i","j","k","l","m","n","o","p","q","r","s","t","u","v","w","x","y","z"}," "&amp;$J34)))&gt;0,"; Guardian: small first letter","")),3,300),"")</f>
        <v/>
      </c>
      <c r="Z34" s="23" t="str">
        <f>IF(OR(NOT(COUNTA($B34:$J34,$L34:$M34,$O34:$V34)&gt;0),$F34=""),"",IF(NOT(ISNUMBER($F34)),"Not a date",IF(OR((YEAR(Setup!$B$8)-YEAR($F34)-IF(OR(MONTH($F34)&gt;MONTH(Setup!$B$8),AND(MONTH($F34)=MONTH(Setup!$B$8),DAY($F34)&gt;DAY(Setup!$B$8))),1,0))&lt;Setup!$B$10,(YEAR(Setup!$B$8)-YEAR($F34)-IF(OR(MONTH($F34)&gt;MONTH(Setup!$B$8),AND(MONTH($F34)=MONTH(Setup!$B$8),DAY($F34)&gt;DAY(Setup!$B$8))),1,0))&gt;Setup!$C$10),"Age "&amp;(YEAR(Setup!$B$8)-YEAR($F34)-IF(OR(MONTH($F34)&gt;MONTH(Setup!$B$8),AND(MONTH($F34)=MONTH(Setup!$B$8),DAY($F34)&gt;DAY(Setup!$B$8))),1,0))&amp;": check the date","")))</f>
        <v/>
      </c>
      <c r="AA34" s="23" t="str">
        <f>IF(COUNTA($B34:$J34,$L34:$M34,$O34:$V34)&gt;0,MID(IF($K34="","; English missing","")&amp;IF($N34="","; History, Civics and Geography missing","")&amp;IF(AND($T34&lt;&gt;"Y",COUNTA($L34:$M34)=0),"; No second language","")&amp;IF(AND($T34="Y",COUNTA($L34:$M34)&gt;0),"; Exempt, but a second language is filled in","")&amp;IF(AND(COUNTA($L34:$M34)=2,$L34&lt;&gt;"Hindi",$M34&lt;&gt;"Hindi"),"; Two second languages: one must be Hindi",""),3,300),"")</f>
        <v/>
      </c>
      <c r="AB34" s="23" t="str">
        <f>IF(COUNTA($B34:$J34,$L34:$M34,$O34:$V34)&gt;0,IF(COUNTA($O34:$Q34)&lt;2,"Needs 2 or 3, has "&amp;COUNTA($O34:$Q34),""),"")</f>
        <v/>
      </c>
      <c r="AC34" s="23" t="str">
        <f>IF(COUNTA($B34:$J34,$L34:$M34,$O34:$V34)&gt;0,IF(COUNTA($R34:$S34)=0,"Needs 1 or 2",IF(AND($R34&lt;&gt;"",$S34&lt;&gt;"",IFERROR(INDEX(Subjects!$F$5:$F$32,MATCH($R34,Subjects!$E$5:$E$32,0)),"?")=IFERROR(INDEX(Subjects!$F$5:$F$32,MATCH($S34,Subjects!$E$5:$E$32,0)),"!")),"Two must be one from A, one from B","")),"")</f>
        <v/>
      </c>
      <c r="AD34" s="23" t="str">
        <f>IF(COUNTA($B34:$J34,$L34:$M34,$O34:$V34)&gt;0,MID(IF(SUM($AG34)=0,"","; "&amp;INDEX(Subjects!$O$5:$O$29,$AH34)&amp;" with "&amp;INDEX(Subjects!$P$5:$P$29,$AH34)&amp;IF($AG34&gt;1," (+"&amp;($AG34-1)&amp;" more)",""))&amp;IF(SUMPRODUCT(($K34:$S34&lt;&gt;"")*(COUNTIF($K34:$S34,$K34:$S34&amp;"")&gt;1))&gt;0,"; Same subject twice",""),3,300),"")</f>
        <v/>
      </c>
      <c r="AE34" s="23" t="str">
        <f>IF(COUNTA($B34:$J34,$L34:$M34,$O34:$V34)&gt;0,MID(IF($U34&lt;&gt;"Y","; Photo","")&amp;IF($V34&lt;&gt;"Y","; Signature",""),3,50),"")</f>
        <v/>
      </c>
      <c r="AF34" s="24" t="str">
        <f>IF(COUNTA($B34:$J34,$L34:$M34,$O34:$V34)&gt;0,IF(SUMPRODUCT(--($X34:$AE34&lt;&gt;""))=0,"OK",SUMPRODUCT(--($X34:$AE34&lt;&gt;""))&amp;" to fix"),"")</f>
        <v/>
      </c>
      <c r="AG34" s="25" t="str">
        <f>IF(COUNTA($B34:$J34,$L34:$M34,$O34:$V34)&gt;0,SUMPRODUCT((Subjects!$O$5:$O$29&lt;&gt;"")*(Subjects!$P$5:$P$29&lt;&gt;"")*(COUNTIF($K34:$S34,Subjects!$O$5:$O$29&amp;"")&gt;0)*(COUNTIF($K34:$S34,Subjects!$P$5:$P$29&amp;"")&gt;0)),"")</f>
        <v/>
      </c>
      <c r="AH34" s="25" t="str">
        <f>IF(SUM($AG34)=0,"",LOOKUP(2,1/((Subjects!$O$5:$O$29&lt;&gt;"")*(Subjects!$P$5:$P$29&lt;&gt;"")*(COUNTIF($K34:$S34,Subjects!$O$5:$O$29&amp;"")&gt;0)*(COUNTIF($K34:$S34,Subjects!$P$5:$P$29&amp;"")&gt;0)),Subjects!$Q$5:$Q$29))</f>
        <v/>
      </c>
    </row>
    <row r="35" spans="1:34" x14ac:dyDescent="0.25">
      <c r="A35" s="19">
        <v>30</v>
      </c>
      <c r="B35" s="8"/>
      <c r="C35" s="20"/>
      <c r="D35" s="4"/>
      <c r="E35" s="8"/>
      <c r="F35" s="21"/>
      <c r="G35" s="8"/>
      <c r="H35" s="4"/>
      <c r="I35" s="4"/>
      <c r="J35" s="4"/>
      <c r="K35" s="8" t="s">
        <v>50</v>
      </c>
      <c r="L35" s="4"/>
      <c r="M35" s="4"/>
      <c r="N35" s="4" t="s">
        <v>53</v>
      </c>
      <c r="O35" s="4"/>
      <c r="P35" s="4"/>
      <c r="Q35" s="4"/>
      <c r="R35" s="4"/>
      <c r="S35" s="4"/>
      <c r="T35" s="8"/>
      <c r="U35" s="8"/>
      <c r="V35" s="8"/>
      <c r="W35" s="22" t="str">
        <f>IF(COUNTA($B35:$J35,$L35:$M35,$O35:$V35)&gt;0,COUNTA($K35:$S35),"")</f>
        <v/>
      </c>
      <c r="X35" s="23" t="str">
        <f>IF(COUNTA($B35:$J35,$L35:$M35,$O35:$V35)&gt;0,MID(IF($B35="","; Section","")&amp;IF($C35="","; Admission no.","")&amp;IF($D35="","; Name","")&amp;IF($E35="","; Gender","")&amp;IF($F35="","; Date of birth","")&amp;IF($G35="","; Nationality","")&amp;IF(COUNTA($H35:$J35)=0,"; Parent or guardian",""),3,300),"")</f>
        <v/>
      </c>
      <c r="Y35" s="23" t="str">
        <f>IF(COUNTA($B35:$J35,$L35:$M35,$O35:$V35)&gt;0,MID(IF($D35="","",IF($D35&lt;&gt;TRIM($D35),"; Name: extra spaces","")&amp;IF(SUMPRODUCT(--ISNUMBER(FIND(" "&amp;{"a","b","c","d","e","f","g","h","i","j","k","l","m","n","o","p","q","r","s","t","u","v","w","x","y","z"}," "&amp;$D35)))&gt;0,"; Name: small first letter",""))&amp;IF($H35="","",IF($H35&lt;&gt;TRIM($H35),"; Mother: extra spaces","")&amp;IF(SUMPRODUCT(--ISNUMBER(FIND(" "&amp;{"a","b","c","d","e","f","g","h","i","j","k","l","m","n","o","p","q","r","s","t","u","v","w","x","y","z"}," "&amp;$H35)))&gt;0,"; Mother: small first letter",""))&amp;IF($I35="","",IF($I35&lt;&gt;TRIM($I35),"; Father: extra spaces","")&amp;IF(SUMPRODUCT(--ISNUMBER(FIND(" "&amp;{"a","b","c","d","e","f","g","h","i","j","k","l","m","n","o","p","q","r","s","t","u","v","w","x","y","z"}," "&amp;$I35)))&gt;0,"; Father: small first letter",""))&amp;IF($J35="","",IF($J35&lt;&gt;TRIM($J35),"; Guardian: extra spaces","")&amp;IF(SUMPRODUCT(--ISNUMBER(FIND(" "&amp;{"a","b","c","d","e","f","g","h","i","j","k","l","m","n","o","p","q","r","s","t","u","v","w","x","y","z"}," "&amp;$J35)))&gt;0,"; Guardian: small first letter","")),3,300),"")</f>
        <v/>
      </c>
      <c r="Z35" s="23" t="str">
        <f>IF(OR(NOT(COUNTA($B35:$J35,$L35:$M35,$O35:$V35)&gt;0),$F35=""),"",IF(NOT(ISNUMBER($F35)),"Not a date",IF(OR((YEAR(Setup!$B$8)-YEAR($F35)-IF(OR(MONTH($F35)&gt;MONTH(Setup!$B$8),AND(MONTH($F35)=MONTH(Setup!$B$8),DAY($F35)&gt;DAY(Setup!$B$8))),1,0))&lt;Setup!$B$10,(YEAR(Setup!$B$8)-YEAR($F35)-IF(OR(MONTH($F35)&gt;MONTH(Setup!$B$8),AND(MONTH($F35)=MONTH(Setup!$B$8),DAY($F35)&gt;DAY(Setup!$B$8))),1,0))&gt;Setup!$C$10),"Age "&amp;(YEAR(Setup!$B$8)-YEAR($F35)-IF(OR(MONTH($F35)&gt;MONTH(Setup!$B$8),AND(MONTH($F35)=MONTH(Setup!$B$8),DAY($F35)&gt;DAY(Setup!$B$8))),1,0))&amp;": check the date","")))</f>
        <v/>
      </c>
      <c r="AA35" s="23" t="str">
        <f>IF(COUNTA($B35:$J35,$L35:$M35,$O35:$V35)&gt;0,MID(IF($K35="","; English missing","")&amp;IF($N35="","; History, Civics and Geography missing","")&amp;IF(AND($T35&lt;&gt;"Y",COUNTA($L35:$M35)=0),"; No second language","")&amp;IF(AND($T35="Y",COUNTA($L35:$M35)&gt;0),"; Exempt, but a second language is filled in","")&amp;IF(AND(COUNTA($L35:$M35)=2,$L35&lt;&gt;"Hindi",$M35&lt;&gt;"Hindi"),"; Two second languages: one must be Hindi",""),3,300),"")</f>
        <v/>
      </c>
      <c r="AB35" s="23" t="str">
        <f>IF(COUNTA($B35:$J35,$L35:$M35,$O35:$V35)&gt;0,IF(COUNTA($O35:$Q35)&lt;2,"Needs 2 or 3, has "&amp;COUNTA($O35:$Q35),""),"")</f>
        <v/>
      </c>
      <c r="AC35" s="23" t="str">
        <f>IF(COUNTA($B35:$J35,$L35:$M35,$O35:$V35)&gt;0,IF(COUNTA($R35:$S35)=0,"Needs 1 or 2",IF(AND($R35&lt;&gt;"",$S35&lt;&gt;"",IFERROR(INDEX(Subjects!$F$5:$F$32,MATCH($R35,Subjects!$E$5:$E$32,0)),"?")=IFERROR(INDEX(Subjects!$F$5:$F$32,MATCH($S35,Subjects!$E$5:$E$32,0)),"!")),"Two must be one from A, one from B","")),"")</f>
        <v/>
      </c>
      <c r="AD35" s="23" t="str">
        <f>IF(COUNTA($B35:$J35,$L35:$M35,$O35:$V35)&gt;0,MID(IF(SUM($AG35)=0,"","; "&amp;INDEX(Subjects!$O$5:$O$29,$AH35)&amp;" with "&amp;INDEX(Subjects!$P$5:$P$29,$AH35)&amp;IF($AG35&gt;1," (+"&amp;($AG35-1)&amp;" more)",""))&amp;IF(SUMPRODUCT(($K35:$S35&lt;&gt;"")*(COUNTIF($K35:$S35,$K35:$S35&amp;"")&gt;1))&gt;0,"; Same subject twice",""),3,300),"")</f>
        <v/>
      </c>
      <c r="AE35" s="23" t="str">
        <f>IF(COUNTA($B35:$J35,$L35:$M35,$O35:$V35)&gt;0,MID(IF($U35&lt;&gt;"Y","; Photo","")&amp;IF($V35&lt;&gt;"Y","; Signature",""),3,50),"")</f>
        <v/>
      </c>
      <c r="AF35" s="24" t="str">
        <f>IF(COUNTA($B35:$J35,$L35:$M35,$O35:$V35)&gt;0,IF(SUMPRODUCT(--($X35:$AE35&lt;&gt;""))=0,"OK",SUMPRODUCT(--($X35:$AE35&lt;&gt;""))&amp;" to fix"),"")</f>
        <v/>
      </c>
      <c r="AG35" s="25" t="str">
        <f>IF(COUNTA($B35:$J35,$L35:$M35,$O35:$V35)&gt;0,SUMPRODUCT((Subjects!$O$5:$O$29&lt;&gt;"")*(Subjects!$P$5:$P$29&lt;&gt;"")*(COUNTIF($K35:$S35,Subjects!$O$5:$O$29&amp;"")&gt;0)*(COUNTIF($K35:$S35,Subjects!$P$5:$P$29&amp;"")&gt;0)),"")</f>
        <v/>
      </c>
      <c r="AH35" s="25" t="str">
        <f>IF(SUM($AG35)=0,"",LOOKUP(2,1/((Subjects!$O$5:$O$29&lt;&gt;"")*(Subjects!$P$5:$P$29&lt;&gt;"")*(COUNTIF($K35:$S35,Subjects!$O$5:$O$29&amp;"")&gt;0)*(COUNTIF($K35:$S35,Subjects!$P$5:$P$29&amp;"")&gt;0)),Subjects!$Q$5:$Q$29))</f>
        <v/>
      </c>
    </row>
    <row r="36" spans="1:34" x14ac:dyDescent="0.25">
      <c r="A36" s="19">
        <v>31</v>
      </c>
      <c r="B36" s="8"/>
      <c r="C36" s="20"/>
      <c r="D36" s="4"/>
      <c r="E36" s="8"/>
      <c r="F36" s="21"/>
      <c r="G36" s="8"/>
      <c r="H36" s="4"/>
      <c r="I36" s="4"/>
      <c r="J36" s="4"/>
      <c r="K36" s="8" t="s">
        <v>50</v>
      </c>
      <c r="L36" s="4"/>
      <c r="M36" s="4"/>
      <c r="N36" s="4" t="s">
        <v>53</v>
      </c>
      <c r="O36" s="4"/>
      <c r="P36" s="4"/>
      <c r="Q36" s="4"/>
      <c r="R36" s="4"/>
      <c r="S36" s="4"/>
      <c r="T36" s="8"/>
      <c r="U36" s="8"/>
      <c r="V36" s="8"/>
      <c r="W36" s="22" t="str">
        <f>IF(COUNTA($B36:$J36,$L36:$M36,$O36:$V36)&gt;0,COUNTA($K36:$S36),"")</f>
        <v/>
      </c>
      <c r="X36" s="23" t="str">
        <f>IF(COUNTA($B36:$J36,$L36:$M36,$O36:$V36)&gt;0,MID(IF($B36="","; Section","")&amp;IF($C36="","; Admission no.","")&amp;IF($D36="","; Name","")&amp;IF($E36="","; Gender","")&amp;IF($F36="","; Date of birth","")&amp;IF($G36="","; Nationality","")&amp;IF(COUNTA($H36:$J36)=0,"; Parent or guardian",""),3,300),"")</f>
        <v/>
      </c>
      <c r="Y36" s="23" t="str">
        <f>IF(COUNTA($B36:$J36,$L36:$M36,$O36:$V36)&gt;0,MID(IF($D36="","",IF($D36&lt;&gt;TRIM($D36),"; Name: extra spaces","")&amp;IF(SUMPRODUCT(--ISNUMBER(FIND(" "&amp;{"a","b","c","d","e","f","g","h","i","j","k","l","m","n","o","p","q","r","s","t","u","v","w","x","y","z"}," "&amp;$D36)))&gt;0,"; Name: small first letter",""))&amp;IF($H36="","",IF($H36&lt;&gt;TRIM($H36),"; Mother: extra spaces","")&amp;IF(SUMPRODUCT(--ISNUMBER(FIND(" "&amp;{"a","b","c","d","e","f","g","h","i","j","k","l","m","n","o","p","q","r","s","t","u","v","w","x","y","z"}," "&amp;$H36)))&gt;0,"; Mother: small first letter",""))&amp;IF($I36="","",IF($I36&lt;&gt;TRIM($I36),"; Father: extra spaces","")&amp;IF(SUMPRODUCT(--ISNUMBER(FIND(" "&amp;{"a","b","c","d","e","f","g","h","i","j","k","l","m","n","o","p","q","r","s","t","u","v","w","x","y","z"}," "&amp;$I36)))&gt;0,"; Father: small first letter",""))&amp;IF($J36="","",IF($J36&lt;&gt;TRIM($J36),"; Guardian: extra spaces","")&amp;IF(SUMPRODUCT(--ISNUMBER(FIND(" "&amp;{"a","b","c","d","e","f","g","h","i","j","k","l","m","n","o","p","q","r","s","t","u","v","w","x","y","z"}," "&amp;$J36)))&gt;0,"; Guardian: small first letter","")),3,300),"")</f>
        <v/>
      </c>
      <c r="Z36" s="23" t="str">
        <f>IF(OR(NOT(COUNTA($B36:$J36,$L36:$M36,$O36:$V36)&gt;0),$F36=""),"",IF(NOT(ISNUMBER($F36)),"Not a date",IF(OR((YEAR(Setup!$B$8)-YEAR($F36)-IF(OR(MONTH($F36)&gt;MONTH(Setup!$B$8),AND(MONTH($F36)=MONTH(Setup!$B$8),DAY($F36)&gt;DAY(Setup!$B$8))),1,0))&lt;Setup!$B$10,(YEAR(Setup!$B$8)-YEAR($F36)-IF(OR(MONTH($F36)&gt;MONTH(Setup!$B$8),AND(MONTH($F36)=MONTH(Setup!$B$8),DAY($F36)&gt;DAY(Setup!$B$8))),1,0))&gt;Setup!$C$10),"Age "&amp;(YEAR(Setup!$B$8)-YEAR($F36)-IF(OR(MONTH($F36)&gt;MONTH(Setup!$B$8),AND(MONTH($F36)=MONTH(Setup!$B$8),DAY($F36)&gt;DAY(Setup!$B$8))),1,0))&amp;": check the date","")))</f>
        <v/>
      </c>
      <c r="AA36" s="23" t="str">
        <f>IF(COUNTA($B36:$J36,$L36:$M36,$O36:$V36)&gt;0,MID(IF($K36="","; English missing","")&amp;IF($N36="","; History, Civics and Geography missing","")&amp;IF(AND($T36&lt;&gt;"Y",COUNTA($L36:$M36)=0),"; No second language","")&amp;IF(AND($T36="Y",COUNTA($L36:$M36)&gt;0),"; Exempt, but a second language is filled in","")&amp;IF(AND(COUNTA($L36:$M36)=2,$L36&lt;&gt;"Hindi",$M36&lt;&gt;"Hindi"),"; Two second languages: one must be Hindi",""),3,300),"")</f>
        <v/>
      </c>
      <c r="AB36" s="23" t="str">
        <f>IF(COUNTA($B36:$J36,$L36:$M36,$O36:$V36)&gt;0,IF(COUNTA($O36:$Q36)&lt;2,"Needs 2 or 3, has "&amp;COUNTA($O36:$Q36),""),"")</f>
        <v/>
      </c>
      <c r="AC36" s="23" t="str">
        <f>IF(COUNTA($B36:$J36,$L36:$M36,$O36:$V36)&gt;0,IF(COUNTA($R36:$S36)=0,"Needs 1 or 2",IF(AND($R36&lt;&gt;"",$S36&lt;&gt;"",IFERROR(INDEX(Subjects!$F$5:$F$32,MATCH($R36,Subjects!$E$5:$E$32,0)),"?")=IFERROR(INDEX(Subjects!$F$5:$F$32,MATCH($S36,Subjects!$E$5:$E$32,0)),"!")),"Two must be one from A, one from B","")),"")</f>
        <v/>
      </c>
      <c r="AD36" s="23" t="str">
        <f>IF(COUNTA($B36:$J36,$L36:$M36,$O36:$V36)&gt;0,MID(IF(SUM($AG36)=0,"","; "&amp;INDEX(Subjects!$O$5:$O$29,$AH36)&amp;" with "&amp;INDEX(Subjects!$P$5:$P$29,$AH36)&amp;IF($AG36&gt;1," (+"&amp;($AG36-1)&amp;" more)",""))&amp;IF(SUMPRODUCT(($K36:$S36&lt;&gt;"")*(COUNTIF($K36:$S36,$K36:$S36&amp;"")&gt;1))&gt;0,"; Same subject twice",""),3,300),"")</f>
        <v/>
      </c>
      <c r="AE36" s="23" t="str">
        <f>IF(COUNTA($B36:$J36,$L36:$M36,$O36:$V36)&gt;0,MID(IF($U36&lt;&gt;"Y","; Photo","")&amp;IF($V36&lt;&gt;"Y","; Signature",""),3,50),"")</f>
        <v/>
      </c>
      <c r="AF36" s="24" t="str">
        <f>IF(COUNTA($B36:$J36,$L36:$M36,$O36:$V36)&gt;0,IF(SUMPRODUCT(--($X36:$AE36&lt;&gt;""))=0,"OK",SUMPRODUCT(--($X36:$AE36&lt;&gt;""))&amp;" to fix"),"")</f>
        <v/>
      </c>
      <c r="AG36" s="25" t="str">
        <f>IF(COUNTA($B36:$J36,$L36:$M36,$O36:$V36)&gt;0,SUMPRODUCT((Subjects!$O$5:$O$29&lt;&gt;"")*(Subjects!$P$5:$P$29&lt;&gt;"")*(COUNTIF($K36:$S36,Subjects!$O$5:$O$29&amp;"")&gt;0)*(COUNTIF($K36:$S36,Subjects!$P$5:$P$29&amp;"")&gt;0)),"")</f>
        <v/>
      </c>
      <c r="AH36" s="25" t="str">
        <f>IF(SUM($AG36)=0,"",LOOKUP(2,1/((Subjects!$O$5:$O$29&lt;&gt;"")*(Subjects!$P$5:$P$29&lt;&gt;"")*(COUNTIF($K36:$S36,Subjects!$O$5:$O$29&amp;"")&gt;0)*(COUNTIF($K36:$S36,Subjects!$P$5:$P$29&amp;"")&gt;0)),Subjects!$Q$5:$Q$29))</f>
        <v/>
      </c>
    </row>
    <row r="37" spans="1:34" x14ac:dyDescent="0.25">
      <c r="A37" s="19">
        <v>32</v>
      </c>
      <c r="B37" s="8"/>
      <c r="C37" s="20"/>
      <c r="D37" s="4"/>
      <c r="E37" s="8"/>
      <c r="F37" s="21"/>
      <c r="G37" s="8"/>
      <c r="H37" s="4"/>
      <c r="I37" s="4"/>
      <c r="J37" s="4"/>
      <c r="K37" s="8" t="s">
        <v>50</v>
      </c>
      <c r="L37" s="4"/>
      <c r="M37" s="4"/>
      <c r="N37" s="4" t="s">
        <v>53</v>
      </c>
      <c r="O37" s="4"/>
      <c r="P37" s="4"/>
      <c r="Q37" s="4"/>
      <c r="R37" s="4"/>
      <c r="S37" s="4"/>
      <c r="T37" s="8"/>
      <c r="U37" s="8"/>
      <c r="V37" s="8"/>
      <c r="W37" s="22" t="str">
        <f>IF(COUNTA($B37:$J37,$L37:$M37,$O37:$V37)&gt;0,COUNTA($K37:$S37),"")</f>
        <v/>
      </c>
      <c r="X37" s="23" t="str">
        <f>IF(COUNTA($B37:$J37,$L37:$M37,$O37:$V37)&gt;0,MID(IF($B37="","; Section","")&amp;IF($C37="","; Admission no.","")&amp;IF($D37="","; Name","")&amp;IF($E37="","; Gender","")&amp;IF($F37="","; Date of birth","")&amp;IF($G37="","; Nationality","")&amp;IF(COUNTA($H37:$J37)=0,"; Parent or guardian",""),3,300),"")</f>
        <v/>
      </c>
      <c r="Y37" s="23" t="str">
        <f>IF(COUNTA($B37:$J37,$L37:$M37,$O37:$V37)&gt;0,MID(IF($D37="","",IF($D37&lt;&gt;TRIM($D37),"; Name: extra spaces","")&amp;IF(SUMPRODUCT(--ISNUMBER(FIND(" "&amp;{"a","b","c","d","e","f","g","h","i","j","k","l","m","n","o","p","q","r","s","t","u","v","w","x","y","z"}," "&amp;$D37)))&gt;0,"; Name: small first letter",""))&amp;IF($H37="","",IF($H37&lt;&gt;TRIM($H37),"; Mother: extra spaces","")&amp;IF(SUMPRODUCT(--ISNUMBER(FIND(" "&amp;{"a","b","c","d","e","f","g","h","i","j","k","l","m","n","o","p","q","r","s","t","u","v","w","x","y","z"}," "&amp;$H37)))&gt;0,"; Mother: small first letter",""))&amp;IF($I37="","",IF($I37&lt;&gt;TRIM($I37),"; Father: extra spaces","")&amp;IF(SUMPRODUCT(--ISNUMBER(FIND(" "&amp;{"a","b","c","d","e","f","g","h","i","j","k","l","m","n","o","p","q","r","s","t","u","v","w","x","y","z"}," "&amp;$I37)))&gt;0,"; Father: small first letter",""))&amp;IF($J37="","",IF($J37&lt;&gt;TRIM($J37),"; Guardian: extra spaces","")&amp;IF(SUMPRODUCT(--ISNUMBER(FIND(" "&amp;{"a","b","c","d","e","f","g","h","i","j","k","l","m","n","o","p","q","r","s","t","u","v","w","x","y","z"}," "&amp;$J37)))&gt;0,"; Guardian: small first letter","")),3,300),"")</f>
        <v/>
      </c>
      <c r="Z37" s="23" t="str">
        <f>IF(OR(NOT(COUNTA($B37:$J37,$L37:$M37,$O37:$V37)&gt;0),$F37=""),"",IF(NOT(ISNUMBER($F37)),"Not a date",IF(OR((YEAR(Setup!$B$8)-YEAR($F37)-IF(OR(MONTH($F37)&gt;MONTH(Setup!$B$8),AND(MONTH($F37)=MONTH(Setup!$B$8),DAY($F37)&gt;DAY(Setup!$B$8))),1,0))&lt;Setup!$B$10,(YEAR(Setup!$B$8)-YEAR($F37)-IF(OR(MONTH($F37)&gt;MONTH(Setup!$B$8),AND(MONTH($F37)=MONTH(Setup!$B$8),DAY($F37)&gt;DAY(Setup!$B$8))),1,0))&gt;Setup!$C$10),"Age "&amp;(YEAR(Setup!$B$8)-YEAR($F37)-IF(OR(MONTH($F37)&gt;MONTH(Setup!$B$8),AND(MONTH($F37)=MONTH(Setup!$B$8),DAY($F37)&gt;DAY(Setup!$B$8))),1,0))&amp;": check the date","")))</f>
        <v/>
      </c>
      <c r="AA37" s="23" t="str">
        <f>IF(COUNTA($B37:$J37,$L37:$M37,$O37:$V37)&gt;0,MID(IF($K37="","; English missing","")&amp;IF($N37="","; History, Civics and Geography missing","")&amp;IF(AND($T37&lt;&gt;"Y",COUNTA($L37:$M37)=0),"; No second language","")&amp;IF(AND($T37="Y",COUNTA($L37:$M37)&gt;0),"; Exempt, but a second language is filled in","")&amp;IF(AND(COUNTA($L37:$M37)=2,$L37&lt;&gt;"Hindi",$M37&lt;&gt;"Hindi"),"; Two second languages: one must be Hindi",""),3,300),"")</f>
        <v/>
      </c>
      <c r="AB37" s="23" t="str">
        <f>IF(COUNTA($B37:$J37,$L37:$M37,$O37:$V37)&gt;0,IF(COUNTA($O37:$Q37)&lt;2,"Needs 2 or 3, has "&amp;COUNTA($O37:$Q37),""),"")</f>
        <v/>
      </c>
      <c r="AC37" s="23" t="str">
        <f>IF(COUNTA($B37:$J37,$L37:$M37,$O37:$V37)&gt;0,IF(COUNTA($R37:$S37)=0,"Needs 1 or 2",IF(AND($R37&lt;&gt;"",$S37&lt;&gt;"",IFERROR(INDEX(Subjects!$F$5:$F$32,MATCH($R37,Subjects!$E$5:$E$32,0)),"?")=IFERROR(INDEX(Subjects!$F$5:$F$32,MATCH($S37,Subjects!$E$5:$E$32,0)),"!")),"Two must be one from A, one from B","")),"")</f>
        <v/>
      </c>
      <c r="AD37" s="23" t="str">
        <f>IF(COUNTA($B37:$J37,$L37:$M37,$O37:$V37)&gt;0,MID(IF(SUM($AG37)=0,"","; "&amp;INDEX(Subjects!$O$5:$O$29,$AH37)&amp;" with "&amp;INDEX(Subjects!$P$5:$P$29,$AH37)&amp;IF($AG37&gt;1," (+"&amp;($AG37-1)&amp;" more)",""))&amp;IF(SUMPRODUCT(($K37:$S37&lt;&gt;"")*(COUNTIF($K37:$S37,$K37:$S37&amp;"")&gt;1))&gt;0,"; Same subject twice",""),3,300),"")</f>
        <v/>
      </c>
      <c r="AE37" s="23" t="str">
        <f>IF(COUNTA($B37:$J37,$L37:$M37,$O37:$V37)&gt;0,MID(IF($U37&lt;&gt;"Y","; Photo","")&amp;IF($V37&lt;&gt;"Y","; Signature",""),3,50),"")</f>
        <v/>
      </c>
      <c r="AF37" s="24" t="str">
        <f>IF(COUNTA($B37:$J37,$L37:$M37,$O37:$V37)&gt;0,IF(SUMPRODUCT(--($X37:$AE37&lt;&gt;""))=0,"OK",SUMPRODUCT(--($X37:$AE37&lt;&gt;""))&amp;" to fix"),"")</f>
        <v/>
      </c>
      <c r="AG37" s="25" t="str">
        <f>IF(COUNTA($B37:$J37,$L37:$M37,$O37:$V37)&gt;0,SUMPRODUCT((Subjects!$O$5:$O$29&lt;&gt;"")*(Subjects!$P$5:$P$29&lt;&gt;"")*(COUNTIF($K37:$S37,Subjects!$O$5:$O$29&amp;"")&gt;0)*(COUNTIF($K37:$S37,Subjects!$P$5:$P$29&amp;"")&gt;0)),"")</f>
        <v/>
      </c>
      <c r="AH37" s="25" t="str">
        <f>IF(SUM($AG37)=0,"",LOOKUP(2,1/((Subjects!$O$5:$O$29&lt;&gt;"")*(Subjects!$P$5:$P$29&lt;&gt;"")*(COUNTIF($K37:$S37,Subjects!$O$5:$O$29&amp;"")&gt;0)*(COUNTIF($K37:$S37,Subjects!$P$5:$P$29&amp;"")&gt;0)),Subjects!$Q$5:$Q$29))</f>
        <v/>
      </c>
    </row>
    <row r="38" spans="1:34" x14ac:dyDescent="0.25">
      <c r="A38" s="19">
        <v>33</v>
      </c>
      <c r="B38" s="8"/>
      <c r="C38" s="20"/>
      <c r="D38" s="4"/>
      <c r="E38" s="8"/>
      <c r="F38" s="21"/>
      <c r="G38" s="8"/>
      <c r="H38" s="4"/>
      <c r="I38" s="4"/>
      <c r="J38" s="4"/>
      <c r="K38" s="8" t="s">
        <v>50</v>
      </c>
      <c r="L38" s="4"/>
      <c r="M38" s="4"/>
      <c r="N38" s="4" t="s">
        <v>53</v>
      </c>
      <c r="O38" s="4"/>
      <c r="P38" s="4"/>
      <c r="Q38" s="4"/>
      <c r="R38" s="4"/>
      <c r="S38" s="4"/>
      <c r="T38" s="8"/>
      <c r="U38" s="8"/>
      <c r="V38" s="8"/>
      <c r="W38" s="22" t="str">
        <f>IF(COUNTA($B38:$J38,$L38:$M38,$O38:$V38)&gt;0,COUNTA($K38:$S38),"")</f>
        <v/>
      </c>
      <c r="X38" s="23" t="str">
        <f>IF(COUNTA($B38:$J38,$L38:$M38,$O38:$V38)&gt;0,MID(IF($B38="","; Section","")&amp;IF($C38="","; Admission no.","")&amp;IF($D38="","; Name","")&amp;IF($E38="","; Gender","")&amp;IF($F38="","; Date of birth","")&amp;IF($G38="","; Nationality","")&amp;IF(COUNTA($H38:$J38)=0,"; Parent or guardian",""),3,300),"")</f>
        <v/>
      </c>
      <c r="Y38" s="23" t="str">
        <f>IF(COUNTA($B38:$J38,$L38:$M38,$O38:$V38)&gt;0,MID(IF($D38="","",IF($D38&lt;&gt;TRIM($D38),"; Name: extra spaces","")&amp;IF(SUMPRODUCT(--ISNUMBER(FIND(" "&amp;{"a","b","c","d","e","f","g","h","i","j","k","l","m","n","o","p","q","r","s","t","u","v","w","x","y","z"}," "&amp;$D38)))&gt;0,"; Name: small first letter",""))&amp;IF($H38="","",IF($H38&lt;&gt;TRIM($H38),"; Mother: extra spaces","")&amp;IF(SUMPRODUCT(--ISNUMBER(FIND(" "&amp;{"a","b","c","d","e","f","g","h","i","j","k","l","m","n","o","p","q","r","s","t","u","v","w","x","y","z"}," "&amp;$H38)))&gt;0,"; Mother: small first letter",""))&amp;IF($I38="","",IF($I38&lt;&gt;TRIM($I38),"; Father: extra spaces","")&amp;IF(SUMPRODUCT(--ISNUMBER(FIND(" "&amp;{"a","b","c","d","e","f","g","h","i","j","k","l","m","n","o","p","q","r","s","t","u","v","w","x","y","z"}," "&amp;$I38)))&gt;0,"; Father: small first letter",""))&amp;IF($J38="","",IF($J38&lt;&gt;TRIM($J38),"; Guardian: extra spaces","")&amp;IF(SUMPRODUCT(--ISNUMBER(FIND(" "&amp;{"a","b","c","d","e","f","g","h","i","j","k","l","m","n","o","p","q","r","s","t","u","v","w","x","y","z"}," "&amp;$J38)))&gt;0,"; Guardian: small first letter","")),3,300),"")</f>
        <v/>
      </c>
      <c r="Z38" s="23" t="str">
        <f>IF(OR(NOT(COUNTA($B38:$J38,$L38:$M38,$O38:$V38)&gt;0),$F38=""),"",IF(NOT(ISNUMBER($F38)),"Not a date",IF(OR((YEAR(Setup!$B$8)-YEAR($F38)-IF(OR(MONTH($F38)&gt;MONTH(Setup!$B$8),AND(MONTH($F38)=MONTH(Setup!$B$8),DAY($F38)&gt;DAY(Setup!$B$8))),1,0))&lt;Setup!$B$10,(YEAR(Setup!$B$8)-YEAR($F38)-IF(OR(MONTH($F38)&gt;MONTH(Setup!$B$8),AND(MONTH($F38)=MONTH(Setup!$B$8),DAY($F38)&gt;DAY(Setup!$B$8))),1,0))&gt;Setup!$C$10),"Age "&amp;(YEAR(Setup!$B$8)-YEAR($F38)-IF(OR(MONTH($F38)&gt;MONTH(Setup!$B$8),AND(MONTH($F38)=MONTH(Setup!$B$8),DAY($F38)&gt;DAY(Setup!$B$8))),1,0))&amp;": check the date","")))</f>
        <v/>
      </c>
      <c r="AA38" s="23" t="str">
        <f>IF(COUNTA($B38:$J38,$L38:$M38,$O38:$V38)&gt;0,MID(IF($K38="","; English missing","")&amp;IF($N38="","; History, Civics and Geography missing","")&amp;IF(AND($T38&lt;&gt;"Y",COUNTA($L38:$M38)=0),"; No second language","")&amp;IF(AND($T38="Y",COUNTA($L38:$M38)&gt;0),"; Exempt, but a second language is filled in","")&amp;IF(AND(COUNTA($L38:$M38)=2,$L38&lt;&gt;"Hindi",$M38&lt;&gt;"Hindi"),"; Two second languages: one must be Hindi",""),3,300),"")</f>
        <v/>
      </c>
      <c r="AB38" s="23" t="str">
        <f>IF(COUNTA($B38:$J38,$L38:$M38,$O38:$V38)&gt;0,IF(COUNTA($O38:$Q38)&lt;2,"Needs 2 or 3, has "&amp;COUNTA($O38:$Q38),""),"")</f>
        <v/>
      </c>
      <c r="AC38" s="23" t="str">
        <f>IF(COUNTA($B38:$J38,$L38:$M38,$O38:$V38)&gt;0,IF(COUNTA($R38:$S38)=0,"Needs 1 or 2",IF(AND($R38&lt;&gt;"",$S38&lt;&gt;"",IFERROR(INDEX(Subjects!$F$5:$F$32,MATCH($R38,Subjects!$E$5:$E$32,0)),"?")=IFERROR(INDEX(Subjects!$F$5:$F$32,MATCH($S38,Subjects!$E$5:$E$32,0)),"!")),"Two must be one from A, one from B","")),"")</f>
        <v/>
      </c>
      <c r="AD38" s="23" t="str">
        <f>IF(COUNTA($B38:$J38,$L38:$M38,$O38:$V38)&gt;0,MID(IF(SUM($AG38)=0,"","; "&amp;INDEX(Subjects!$O$5:$O$29,$AH38)&amp;" with "&amp;INDEX(Subjects!$P$5:$P$29,$AH38)&amp;IF($AG38&gt;1," (+"&amp;($AG38-1)&amp;" more)",""))&amp;IF(SUMPRODUCT(($K38:$S38&lt;&gt;"")*(COUNTIF($K38:$S38,$K38:$S38&amp;"")&gt;1))&gt;0,"; Same subject twice",""),3,300),"")</f>
        <v/>
      </c>
      <c r="AE38" s="23" t="str">
        <f>IF(COUNTA($B38:$J38,$L38:$M38,$O38:$V38)&gt;0,MID(IF($U38&lt;&gt;"Y","; Photo","")&amp;IF($V38&lt;&gt;"Y","; Signature",""),3,50),"")</f>
        <v/>
      </c>
      <c r="AF38" s="24" t="str">
        <f>IF(COUNTA($B38:$J38,$L38:$M38,$O38:$V38)&gt;0,IF(SUMPRODUCT(--($X38:$AE38&lt;&gt;""))=0,"OK",SUMPRODUCT(--($X38:$AE38&lt;&gt;""))&amp;" to fix"),"")</f>
        <v/>
      </c>
      <c r="AG38" s="25" t="str">
        <f>IF(COUNTA($B38:$J38,$L38:$M38,$O38:$V38)&gt;0,SUMPRODUCT((Subjects!$O$5:$O$29&lt;&gt;"")*(Subjects!$P$5:$P$29&lt;&gt;"")*(COUNTIF($K38:$S38,Subjects!$O$5:$O$29&amp;"")&gt;0)*(COUNTIF($K38:$S38,Subjects!$P$5:$P$29&amp;"")&gt;0)),"")</f>
        <v/>
      </c>
      <c r="AH38" s="25" t="str">
        <f>IF(SUM($AG38)=0,"",LOOKUP(2,1/((Subjects!$O$5:$O$29&lt;&gt;"")*(Subjects!$P$5:$P$29&lt;&gt;"")*(COUNTIF($K38:$S38,Subjects!$O$5:$O$29&amp;"")&gt;0)*(COUNTIF($K38:$S38,Subjects!$P$5:$P$29&amp;"")&gt;0)),Subjects!$Q$5:$Q$29))</f>
        <v/>
      </c>
    </row>
    <row r="39" spans="1:34" x14ac:dyDescent="0.25">
      <c r="A39" s="19">
        <v>34</v>
      </c>
      <c r="B39" s="8"/>
      <c r="C39" s="20"/>
      <c r="D39" s="4"/>
      <c r="E39" s="8"/>
      <c r="F39" s="21"/>
      <c r="G39" s="8"/>
      <c r="H39" s="4"/>
      <c r="I39" s="4"/>
      <c r="J39" s="4"/>
      <c r="K39" s="8" t="s">
        <v>50</v>
      </c>
      <c r="L39" s="4"/>
      <c r="M39" s="4"/>
      <c r="N39" s="4" t="s">
        <v>53</v>
      </c>
      <c r="O39" s="4"/>
      <c r="P39" s="4"/>
      <c r="Q39" s="4"/>
      <c r="R39" s="4"/>
      <c r="S39" s="4"/>
      <c r="T39" s="8"/>
      <c r="U39" s="8"/>
      <c r="V39" s="8"/>
      <c r="W39" s="22" t="str">
        <f>IF(COUNTA($B39:$J39,$L39:$M39,$O39:$V39)&gt;0,COUNTA($K39:$S39),"")</f>
        <v/>
      </c>
      <c r="X39" s="23" t="str">
        <f>IF(COUNTA($B39:$J39,$L39:$M39,$O39:$V39)&gt;0,MID(IF($B39="","; Section","")&amp;IF($C39="","; Admission no.","")&amp;IF($D39="","; Name","")&amp;IF($E39="","; Gender","")&amp;IF($F39="","; Date of birth","")&amp;IF($G39="","; Nationality","")&amp;IF(COUNTA($H39:$J39)=0,"; Parent or guardian",""),3,300),"")</f>
        <v/>
      </c>
      <c r="Y39" s="23" t="str">
        <f>IF(COUNTA($B39:$J39,$L39:$M39,$O39:$V39)&gt;0,MID(IF($D39="","",IF($D39&lt;&gt;TRIM($D39),"; Name: extra spaces","")&amp;IF(SUMPRODUCT(--ISNUMBER(FIND(" "&amp;{"a","b","c","d","e","f","g","h","i","j","k","l","m","n","o","p","q","r","s","t","u","v","w","x","y","z"}," "&amp;$D39)))&gt;0,"; Name: small first letter",""))&amp;IF($H39="","",IF($H39&lt;&gt;TRIM($H39),"; Mother: extra spaces","")&amp;IF(SUMPRODUCT(--ISNUMBER(FIND(" "&amp;{"a","b","c","d","e","f","g","h","i","j","k","l","m","n","o","p","q","r","s","t","u","v","w","x","y","z"}," "&amp;$H39)))&gt;0,"; Mother: small first letter",""))&amp;IF($I39="","",IF($I39&lt;&gt;TRIM($I39),"; Father: extra spaces","")&amp;IF(SUMPRODUCT(--ISNUMBER(FIND(" "&amp;{"a","b","c","d","e","f","g","h","i","j","k","l","m","n","o","p","q","r","s","t","u","v","w","x","y","z"}," "&amp;$I39)))&gt;0,"; Father: small first letter",""))&amp;IF($J39="","",IF($J39&lt;&gt;TRIM($J39),"; Guardian: extra spaces","")&amp;IF(SUMPRODUCT(--ISNUMBER(FIND(" "&amp;{"a","b","c","d","e","f","g","h","i","j","k","l","m","n","o","p","q","r","s","t","u","v","w","x","y","z"}," "&amp;$J39)))&gt;0,"; Guardian: small first letter","")),3,300),"")</f>
        <v/>
      </c>
      <c r="Z39" s="23" t="str">
        <f>IF(OR(NOT(COUNTA($B39:$J39,$L39:$M39,$O39:$V39)&gt;0),$F39=""),"",IF(NOT(ISNUMBER($F39)),"Not a date",IF(OR((YEAR(Setup!$B$8)-YEAR($F39)-IF(OR(MONTH($F39)&gt;MONTH(Setup!$B$8),AND(MONTH($F39)=MONTH(Setup!$B$8),DAY($F39)&gt;DAY(Setup!$B$8))),1,0))&lt;Setup!$B$10,(YEAR(Setup!$B$8)-YEAR($F39)-IF(OR(MONTH($F39)&gt;MONTH(Setup!$B$8),AND(MONTH($F39)=MONTH(Setup!$B$8),DAY($F39)&gt;DAY(Setup!$B$8))),1,0))&gt;Setup!$C$10),"Age "&amp;(YEAR(Setup!$B$8)-YEAR($F39)-IF(OR(MONTH($F39)&gt;MONTH(Setup!$B$8),AND(MONTH($F39)=MONTH(Setup!$B$8),DAY($F39)&gt;DAY(Setup!$B$8))),1,0))&amp;": check the date","")))</f>
        <v/>
      </c>
      <c r="AA39" s="23" t="str">
        <f>IF(COUNTA($B39:$J39,$L39:$M39,$O39:$V39)&gt;0,MID(IF($K39="","; English missing","")&amp;IF($N39="","; History, Civics and Geography missing","")&amp;IF(AND($T39&lt;&gt;"Y",COUNTA($L39:$M39)=0),"; No second language","")&amp;IF(AND($T39="Y",COUNTA($L39:$M39)&gt;0),"; Exempt, but a second language is filled in","")&amp;IF(AND(COUNTA($L39:$M39)=2,$L39&lt;&gt;"Hindi",$M39&lt;&gt;"Hindi"),"; Two second languages: one must be Hindi",""),3,300),"")</f>
        <v/>
      </c>
      <c r="AB39" s="23" t="str">
        <f>IF(COUNTA($B39:$J39,$L39:$M39,$O39:$V39)&gt;0,IF(COUNTA($O39:$Q39)&lt;2,"Needs 2 or 3, has "&amp;COUNTA($O39:$Q39),""),"")</f>
        <v/>
      </c>
      <c r="AC39" s="23" t="str">
        <f>IF(COUNTA($B39:$J39,$L39:$M39,$O39:$V39)&gt;0,IF(COUNTA($R39:$S39)=0,"Needs 1 or 2",IF(AND($R39&lt;&gt;"",$S39&lt;&gt;"",IFERROR(INDEX(Subjects!$F$5:$F$32,MATCH($R39,Subjects!$E$5:$E$32,0)),"?")=IFERROR(INDEX(Subjects!$F$5:$F$32,MATCH($S39,Subjects!$E$5:$E$32,0)),"!")),"Two must be one from A, one from B","")),"")</f>
        <v/>
      </c>
      <c r="AD39" s="23" t="str">
        <f>IF(COUNTA($B39:$J39,$L39:$M39,$O39:$V39)&gt;0,MID(IF(SUM($AG39)=0,"","; "&amp;INDEX(Subjects!$O$5:$O$29,$AH39)&amp;" with "&amp;INDEX(Subjects!$P$5:$P$29,$AH39)&amp;IF($AG39&gt;1," (+"&amp;($AG39-1)&amp;" more)",""))&amp;IF(SUMPRODUCT(($K39:$S39&lt;&gt;"")*(COUNTIF($K39:$S39,$K39:$S39&amp;"")&gt;1))&gt;0,"; Same subject twice",""),3,300),"")</f>
        <v/>
      </c>
      <c r="AE39" s="23" t="str">
        <f>IF(COUNTA($B39:$J39,$L39:$M39,$O39:$V39)&gt;0,MID(IF($U39&lt;&gt;"Y","; Photo","")&amp;IF($V39&lt;&gt;"Y","; Signature",""),3,50),"")</f>
        <v/>
      </c>
      <c r="AF39" s="24" t="str">
        <f>IF(COUNTA($B39:$J39,$L39:$M39,$O39:$V39)&gt;0,IF(SUMPRODUCT(--($X39:$AE39&lt;&gt;""))=0,"OK",SUMPRODUCT(--($X39:$AE39&lt;&gt;""))&amp;" to fix"),"")</f>
        <v/>
      </c>
      <c r="AG39" s="25" t="str">
        <f>IF(COUNTA($B39:$J39,$L39:$M39,$O39:$V39)&gt;0,SUMPRODUCT((Subjects!$O$5:$O$29&lt;&gt;"")*(Subjects!$P$5:$P$29&lt;&gt;"")*(COUNTIF($K39:$S39,Subjects!$O$5:$O$29&amp;"")&gt;0)*(COUNTIF($K39:$S39,Subjects!$P$5:$P$29&amp;"")&gt;0)),"")</f>
        <v/>
      </c>
      <c r="AH39" s="25" t="str">
        <f>IF(SUM($AG39)=0,"",LOOKUP(2,1/((Subjects!$O$5:$O$29&lt;&gt;"")*(Subjects!$P$5:$P$29&lt;&gt;"")*(COUNTIF($K39:$S39,Subjects!$O$5:$O$29&amp;"")&gt;0)*(COUNTIF($K39:$S39,Subjects!$P$5:$P$29&amp;"")&gt;0)),Subjects!$Q$5:$Q$29))</f>
        <v/>
      </c>
    </row>
    <row r="40" spans="1:34" x14ac:dyDescent="0.25">
      <c r="A40" s="19">
        <v>35</v>
      </c>
      <c r="B40" s="8"/>
      <c r="C40" s="20"/>
      <c r="D40" s="4"/>
      <c r="E40" s="8"/>
      <c r="F40" s="21"/>
      <c r="G40" s="8"/>
      <c r="H40" s="4"/>
      <c r="I40" s="4"/>
      <c r="J40" s="4"/>
      <c r="K40" s="8" t="s">
        <v>50</v>
      </c>
      <c r="L40" s="4"/>
      <c r="M40" s="4"/>
      <c r="N40" s="4" t="s">
        <v>53</v>
      </c>
      <c r="O40" s="4"/>
      <c r="P40" s="4"/>
      <c r="Q40" s="4"/>
      <c r="R40" s="4"/>
      <c r="S40" s="4"/>
      <c r="T40" s="8"/>
      <c r="U40" s="8"/>
      <c r="V40" s="8"/>
      <c r="W40" s="22" t="str">
        <f>IF(COUNTA($B40:$J40,$L40:$M40,$O40:$V40)&gt;0,COUNTA($K40:$S40),"")</f>
        <v/>
      </c>
      <c r="X40" s="23" t="str">
        <f>IF(COUNTA($B40:$J40,$L40:$M40,$O40:$V40)&gt;0,MID(IF($B40="","; Section","")&amp;IF($C40="","; Admission no.","")&amp;IF($D40="","; Name","")&amp;IF($E40="","; Gender","")&amp;IF($F40="","; Date of birth","")&amp;IF($G40="","; Nationality","")&amp;IF(COUNTA($H40:$J40)=0,"; Parent or guardian",""),3,300),"")</f>
        <v/>
      </c>
      <c r="Y40" s="23" t="str">
        <f>IF(COUNTA($B40:$J40,$L40:$M40,$O40:$V40)&gt;0,MID(IF($D40="","",IF($D40&lt;&gt;TRIM($D40),"; Name: extra spaces","")&amp;IF(SUMPRODUCT(--ISNUMBER(FIND(" "&amp;{"a","b","c","d","e","f","g","h","i","j","k","l","m","n","o","p","q","r","s","t","u","v","w","x","y","z"}," "&amp;$D40)))&gt;0,"; Name: small first letter",""))&amp;IF($H40="","",IF($H40&lt;&gt;TRIM($H40),"; Mother: extra spaces","")&amp;IF(SUMPRODUCT(--ISNUMBER(FIND(" "&amp;{"a","b","c","d","e","f","g","h","i","j","k","l","m","n","o","p","q","r","s","t","u","v","w","x","y","z"}," "&amp;$H40)))&gt;0,"; Mother: small first letter",""))&amp;IF($I40="","",IF($I40&lt;&gt;TRIM($I40),"; Father: extra spaces","")&amp;IF(SUMPRODUCT(--ISNUMBER(FIND(" "&amp;{"a","b","c","d","e","f","g","h","i","j","k","l","m","n","o","p","q","r","s","t","u","v","w","x","y","z"}," "&amp;$I40)))&gt;0,"; Father: small first letter",""))&amp;IF($J40="","",IF($J40&lt;&gt;TRIM($J40),"; Guardian: extra spaces","")&amp;IF(SUMPRODUCT(--ISNUMBER(FIND(" "&amp;{"a","b","c","d","e","f","g","h","i","j","k","l","m","n","o","p","q","r","s","t","u","v","w","x","y","z"}," "&amp;$J40)))&gt;0,"; Guardian: small first letter","")),3,300),"")</f>
        <v/>
      </c>
      <c r="Z40" s="23" t="str">
        <f>IF(OR(NOT(COUNTA($B40:$J40,$L40:$M40,$O40:$V40)&gt;0),$F40=""),"",IF(NOT(ISNUMBER($F40)),"Not a date",IF(OR((YEAR(Setup!$B$8)-YEAR($F40)-IF(OR(MONTH($F40)&gt;MONTH(Setup!$B$8),AND(MONTH($F40)=MONTH(Setup!$B$8),DAY($F40)&gt;DAY(Setup!$B$8))),1,0))&lt;Setup!$B$10,(YEAR(Setup!$B$8)-YEAR($F40)-IF(OR(MONTH($F40)&gt;MONTH(Setup!$B$8),AND(MONTH($F40)=MONTH(Setup!$B$8),DAY($F40)&gt;DAY(Setup!$B$8))),1,0))&gt;Setup!$C$10),"Age "&amp;(YEAR(Setup!$B$8)-YEAR($F40)-IF(OR(MONTH($F40)&gt;MONTH(Setup!$B$8),AND(MONTH($F40)=MONTH(Setup!$B$8),DAY($F40)&gt;DAY(Setup!$B$8))),1,0))&amp;": check the date","")))</f>
        <v/>
      </c>
      <c r="AA40" s="23" t="str">
        <f>IF(COUNTA($B40:$J40,$L40:$M40,$O40:$V40)&gt;0,MID(IF($K40="","; English missing","")&amp;IF($N40="","; History, Civics and Geography missing","")&amp;IF(AND($T40&lt;&gt;"Y",COUNTA($L40:$M40)=0),"; No second language","")&amp;IF(AND($T40="Y",COUNTA($L40:$M40)&gt;0),"; Exempt, but a second language is filled in","")&amp;IF(AND(COUNTA($L40:$M40)=2,$L40&lt;&gt;"Hindi",$M40&lt;&gt;"Hindi"),"; Two second languages: one must be Hindi",""),3,300),"")</f>
        <v/>
      </c>
      <c r="AB40" s="23" t="str">
        <f>IF(COUNTA($B40:$J40,$L40:$M40,$O40:$V40)&gt;0,IF(COUNTA($O40:$Q40)&lt;2,"Needs 2 or 3, has "&amp;COUNTA($O40:$Q40),""),"")</f>
        <v/>
      </c>
      <c r="AC40" s="23" t="str">
        <f>IF(COUNTA($B40:$J40,$L40:$M40,$O40:$V40)&gt;0,IF(COUNTA($R40:$S40)=0,"Needs 1 or 2",IF(AND($R40&lt;&gt;"",$S40&lt;&gt;"",IFERROR(INDEX(Subjects!$F$5:$F$32,MATCH($R40,Subjects!$E$5:$E$32,0)),"?")=IFERROR(INDEX(Subjects!$F$5:$F$32,MATCH($S40,Subjects!$E$5:$E$32,0)),"!")),"Two must be one from A, one from B","")),"")</f>
        <v/>
      </c>
      <c r="AD40" s="23" t="str">
        <f>IF(COUNTA($B40:$J40,$L40:$M40,$O40:$V40)&gt;0,MID(IF(SUM($AG40)=0,"","; "&amp;INDEX(Subjects!$O$5:$O$29,$AH40)&amp;" with "&amp;INDEX(Subjects!$P$5:$P$29,$AH40)&amp;IF($AG40&gt;1," (+"&amp;($AG40-1)&amp;" more)",""))&amp;IF(SUMPRODUCT(($K40:$S40&lt;&gt;"")*(COUNTIF($K40:$S40,$K40:$S40&amp;"")&gt;1))&gt;0,"; Same subject twice",""),3,300),"")</f>
        <v/>
      </c>
      <c r="AE40" s="23" t="str">
        <f>IF(COUNTA($B40:$J40,$L40:$M40,$O40:$V40)&gt;0,MID(IF($U40&lt;&gt;"Y","; Photo","")&amp;IF($V40&lt;&gt;"Y","; Signature",""),3,50),"")</f>
        <v/>
      </c>
      <c r="AF40" s="24" t="str">
        <f>IF(COUNTA($B40:$J40,$L40:$M40,$O40:$V40)&gt;0,IF(SUMPRODUCT(--($X40:$AE40&lt;&gt;""))=0,"OK",SUMPRODUCT(--($X40:$AE40&lt;&gt;""))&amp;" to fix"),"")</f>
        <v/>
      </c>
      <c r="AG40" s="25" t="str">
        <f>IF(COUNTA($B40:$J40,$L40:$M40,$O40:$V40)&gt;0,SUMPRODUCT((Subjects!$O$5:$O$29&lt;&gt;"")*(Subjects!$P$5:$P$29&lt;&gt;"")*(COUNTIF($K40:$S40,Subjects!$O$5:$O$29&amp;"")&gt;0)*(COUNTIF($K40:$S40,Subjects!$P$5:$P$29&amp;"")&gt;0)),"")</f>
        <v/>
      </c>
      <c r="AH40" s="25" t="str">
        <f>IF(SUM($AG40)=0,"",LOOKUP(2,1/((Subjects!$O$5:$O$29&lt;&gt;"")*(Subjects!$P$5:$P$29&lt;&gt;"")*(COUNTIF($K40:$S40,Subjects!$O$5:$O$29&amp;"")&gt;0)*(COUNTIF($K40:$S40,Subjects!$P$5:$P$29&amp;"")&gt;0)),Subjects!$Q$5:$Q$29))</f>
        <v/>
      </c>
    </row>
    <row r="41" spans="1:34" x14ac:dyDescent="0.25">
      <c r="A41" s="19">
        <v>36</v>
      </c>
      <c r="B41" s="8"/>
      <c r="C41" s="20"/>
      <c r="D41" s="4"/>
      <c r="E41" s="8"/>
      <c r="F41" s="21"/>
      <c r="G41" s="8"/>
      <c r="H41" s="4"/>
      <c r="I41" s="4"/>
      <c r="J41" s="4"/>
      <c r="K41" s="8" t="s">
        <v>50</v>
      </c>
      <c r="L41" s="4"/>
      <c r="M41" s="4"/>
      <c r="N41" s="4" t="s">
        <v>53</v>
      </c>
      <c r="O41" s="4"/>
      <c r="P41" s="4"/>
      <c r="Q41" s="4"/>
      <c r="R41" s="4"/>
      <c r="S41" s="4"/>
      <c r="T41" s="8"/>
      <c r="U41" s="8"/>
      <c r="V41" s="8"/>
      <c r="W41" s="22" t="str">
        <f>IF(COUNTA($B41:$J41,$L41:$M41,$O41:$V41)&gt;0,COUNTA($K41:$S41),"")</f>
        <v/>
      </c>
      <c r="X41" s="23" t="str">
        <f>IF(COUNTA($B41:$J41,$L41:$M41,$O41:$V41)&gt;0,MID(IF($B41="","; Section","")&amp;IF($C41="","; Admission no.","")&amp;IF($D41="","; Name","")&amp;IF($E41="","; Gender","")&amp;IF($F41="","; Date of birth","")&amp;IF($G41="","; Nationality","")&amp;IF(COUNTA($H41:$J41)=0,"; Parent or guardian",""),3,300),"")</f>
        <v/>
      </c>
      <c r="Y41" s="23" t="str">
        <f>IF(COUNTA($B41:$J41,$L41:$M41,$O41:$V41)&gt;0,MID(IF($D41="","",IF($D41&lt;&gt;TRIM($D41),"; Name: extra spaces","")&amp;IF(SUMPRODUCT(--ISNUMBER(FIND(" "&amp;{"a","b","c","d","e","f","g","h","i","j","k","l","m","n","o","p","q","r","s","t","u","v","w","x","y","z"}," "&amp;$D41)))&gt;0,"; Name: small first letter",""))&amp;IF($H41="","",IF($H41&lt;&gt;TRIM($H41),"; Mother: extra spaces","")&amp;IF(SUMPRODUCT(--ISNUMBER(FIND(" "&amp;{"a","b","c","d","e","f","g","h","i","j","k","l","m","n","o","p","q","r","s","t","u","v","w","x","y","z"}," "&amp;$H41)))&gt;0,"; Mother: small first letter",""))&amp;IF($I41="","",IF($I41&lt;&gt;TRIM($I41),"; Father: extra spaces","")&amp;IF(SUMPRODUCT(--ISNUMBER(FIND(" "&amp;{"a","b","c","d","e","f","g","h","i","j","k","l","m","n","o","p","q","r","s","t","u","v","w","x","y","z"}," "&amp;$I41)))&gt;0,"; Father: small first letter",""))&amp;IF($J41="","",IF($J41&lt;&gt;TRIM($J41),"; Guardian: extra spaces","")&amp;IF(SUMPRODUCT(--ISNUMBER(FIND(" "&amp;{"a","b","c","d","e","f","g","h","i","j","k","l","m","n","o","p","q","r","s","t","u","v","w","x","y","z"}," "&amp;$J41)))&gt;0,"; Guardian: small first letter","")),3,300),"")</f>
        <v/>
      </c>
      <c r="Z41" s="23" t="str">
        <f>IF(OR(NOT(COUNTA($B41:$J41,$L41:$M41,$O41:$V41)&gt;0),$F41=""),"",IF(NOT(ISNUMBER($F41)),"Not a date",IF(OR((YEAR(Setup!$B$8)-YEAR($F41)-IF(OR(MONTH($F41)&gt;MONTH(Setup!$B$8),AND(MONTH($F41)=MONTH(Setup!$B$8),DAY($F41)&gt;DAY(Setup!$B$8))),1,0))&lt;Setup!$B$10,(YEAR(Setup!$B$8)-YEAR($F41)-IF(OR(MONTH($F41)&gt;MONTH(Setup!$B$8),AND(MONTH($F41)=MONTH(Setup!$B$8),DAY($F41)&gt;DAY(Setup!$B$8))),1,0))&gt;Setup!$C$10),"Age "&amp;(YEAR(Setup!$B$8)-YEAR($F41)-IF(OR(MONTH($F41)&gt;MONTH(Setup!$B$8),AND(MONTH($F41)=MONTH(Setup!$B$8),DAY($F41)&gt;DAY(Setup!$B$8))),1,0))&amp;": check the date","")))</f>
        <v/>
      </c>
      <c r="AA41" s="23" t="str">
        <f>IF(COUNTA($B41:$J41,$L41:$M41,$O41:$V41)&gt;0,MID(IF($K41="","; English missing","")&amp;IF($N41="","; History, Civics and Geography missing","")&amp;IF(AND($T41&lt;&gt;"Y",COUNTA($L41:$M41)=0),"; No second language","")&amp;IF(AND($T41="Y",COUNTA($L41:$M41)&gt;0),"; Exempt, but a second language is filled in","")&amp;IF(AND(COUNTA($L41:$M41)=2,$L41&lt;&gt;"Hindi",$M41&lt;&gt;"Hindi"),"; Two second languages: one must be Hindi",""),3,300),"")</f>
        <v/>
      </c>
      <c r="AB41" s="23" t="str">
        <f>IF(COUNTA($B41:$J41,$L41:$M41,$O41:$V41)&gt;0,IF(COUNTA($O41:$Q41)&lt;2,"Needs 2 or 3, has "&amp;COUNTA($O41:$Q41),""),"")</f>
        <v/>
      </c>
      <c r="AC41" s="23" t="str">
        <f>IF(COUNTA($B41:$J41,$L41:$M41,$O41:$V41)&gt;0,IF(COUNTA($R41:$S41)=0,"Needs 1 or 2",IF(AND($R41&lt;&gt;"",$S41&lt;&gt;"",IFERROR(INDEX(Subjects!$F$5:$F$32,MATCH($R41,Subjects!$E$5:$E$32,0)),"?")=IFERROR(INDEX(Subjects!$F$5:$F$32,MATCH($S41,Subjects!$E$5:$E$32,0)),"!")),"Two must be one from A, one from B","")),"")</f>
        <v/>
      </c>
      <c r="AD41" s="23" t="str">
        <f>IF(COUNTA($B41:$J41,$L41:$M41,$O41:$V41)&gt;0,MID(IF(SUM($AG41)=0,"","; "&amp;INDEX(Subjects!$O$5:$O$29,$AH41)&amp;" with "&amp;INDEX(Subjects!$P$5:$P$29,$AH41)&amp;IF($AG41&gt;1," (+"&amp;($AG41-1)&amp;" more)",""))&amp;IF(SUMPRODUCT(($K41:$S41&lt;&gt;"")*(COUNTIF($K41:$S41,$K41:$S41&amp;"")&gt;1))&gt;0,"; Same subject twice",""),3,300),"")</f>
        <v/>
      </c>
      <c r="AE41" s="23" t="str">
        <f>IF(COUNTA($B41:$J41,$L41:$M41,$O41:$V41)&gt;0,MID(IF($U41&lt;&gt;"Y","; Photo","")&amp;IF($V41&lt;&gt;"Y","; Signature",""),3,50),"")</f>
        <v/>
      </c>
      <c r="AF41" s="24" t="str">
        <f>IF(COUNTA($B41:$J41,$L41:$M41,$O41:$V41)&gt;0,IF(SUMPRODUCT(--($X41:$AE41&lt;&gt;""))=0,"OK",SUMPRODUCT(--($X41:$AE41&lt;&gt;""))&amp;" to fix"),"")</f>
        <v/>
      </c>
      <c r="AG41" s="25" t="str">
        <f>IF(COUNTA($B41:$J41,$L41:$M41,$O41:$V41)&gt;0,SUMPRODUCT((Subjects!$O$5:$O$29&lt;&gt;"")*(Subjects!$P$5:$P$29&lt;&gt;"")*(COUNTIF($K41:$S41,Subjects!$O$5:$O$29&amp;"")&gt;0)*(COUNTIF($K41:$S41,Subjects!$P$5:$P$29&amp;"")&gt;0)),"")</f>
        <v/>
      </c>
      <c r="AH41" s="25" t="str">
        <f>IF(SUM($AG41)=0,"",LOOKUP(2,1/((Subjects!$O$5:$O$29&lt;&gt;"")*(Subjects!$P$5:$P$29&lt;&gt;"")*(COUNTIF($K41:$S41,Subjects!$O$5:$O$29&amp;"")&gt;0)*(COUNTIF($K41:$S41,Subjects!$P$5:$P$29&amp;"")&gt;0)),Subjects!$Q$5:$Q$29))</f>
        <v/>
      </c>
    </row>
    <row r="42" spans="1:34" x14ac:dyDescent="0.25">
      <c r="A42" s="19">
        <v>37</v>
      </c>
      <c r="B42" s="8"/>
      <c r="C42" s="20"/>
      <c r="D42" s="4"/>
      <c r="E42" s="8"/>
      <c r="F42" s="21"/>
      <c r="G42" s="8"/>
      <c r="H42" s="4"/>
      <c r="I42" s="4"/>
      <c r="J42" s="4"/>
      <c r="K42" s="8" t="s">
        <v>50</v>
      </c>
      <c r="L42" s="4"/>
      <c r="M42" s="4"/>
      <c r="N42" s="4" t="s">
        <v>53</v>
      </c>
      <c r="O42" s="4"/>
      <c r="P42" s="4"/>
      <c r="Q42" s="4"/>
      <c r="R42" s="4"/>
      <c r="S42" s="4"/>
      <c r="T42" s="8"/>
      <c r="U42" s="8"/>
      <c r="V42" s="8"/>
      <c r="W42" s="22" t="str">
        <f>IF(COUNTA($B42:$J42,$L42:$M42,$O42:$V42)&gt;0,COUNTA($K42:$S42),"")</f>
        <v/>
      </c>
      <c r="X42" s="23" t="str">
        <f>IF(COUNTA($B42:$J42,$L42:$M42,$O42:$V42)&gt;0,MID(IF($B42="","; Section","")&amp;IF($C42="","; Admission no.","")&amp;IF($D42="","; Name","")&amp;IF($E42="","; Gender","")&amp;IF($F42="","; Date of birth","")&amp;IF($G42="","; Nationality","")&amp;IF(COUNTA($H42:$J42)=0,"; Parent or guardian",""),3,300),"")</f>
        <v/>
      </c>
      <c r="Y42" s="23" t="str">
        <f>IF(COUNTA($B42:$J42,$L42:$M42,$O42:$V42)&gt;0,MID(IF($D42="","",IF($D42&lt;&gt;TRIM($D42),"; Name: extra spaces","")&amp;IF(SUMPRODUCT(--ISNUMBER(FIND(" "&amp;{"a","b","c","d","e","f","g","h","i","j","k","l","m","n","o","p","q","r","s","t","u","v","w","x","y","z"}," "&amp;$D42)))&gt;0,"; Name: small first letter",""))&amp;IF($H42="","",IF($H42&lt;&gt;TRIM($H42),"; Mother: extra spaces","")&amp;IF(SUMPRODUCT(--ISNUMBER(FIND(" "&amp;{"a","b","c","d","e","f","g","h","i","j","k","l","m","n","o","p","q","r","s","t","u","v","w","x","y","z"}," "&amp;$H42)))&gt;0,"; Mother: small first letter",""))&amp;IF($I42="","",IF($I42&lt;&gt;TRIM($I42),"; Father: extra spaces","")&amp;IF(SUMPRODUCT(--ISNUMBER(FIND(" "&amp;{"a","b","c","d","e","f","g","h","i","j","k","l","m","n","o","p","q","r","s","t","u","v","w","x","y","z"}," "&amp;$I42)))&gt;0,"; Father: small first letter",""))&amp;IF($J42="","",IF($J42&lt;&gt;TRIM($J42),"; Guardian: extra spaces","")&amp;IF(SUMPRODUCT(--ISNUMBER(FIND(" "&amp;{"a","b","c","d","e","f","g","h","i","j","k","l","m","n","o","p","q","r","s","t","u","v","w","x","y","z"}," "&amp;$J42)))&gt;0,"; Guardian: small first letter","")),3,300),"")</f>
        <v/>
      </c>
      <c r="Z42" s="23" t="str">
        <f>IF(OR(NOT(COUNTA($B42:$J42,$L42:$M42,$O42:$V42)&gt;0),$F42=""),"",IF(NOT(ISNUMBER($F42)),"Not a date",IF(OR((YEAR(Setup!$B$8)-YEAR($F42)-IF(OR(MONTH($F42)&gt;MONTH(Setup!$B$8),AND(MONTH($F42)=MONTH(Setup!$B$8),DAY($F42)&gt;DAY(Setup!$B$8))),1,0))&lt;Setup!$B$10,(YEAR(Setup!$B$8)-YEAR($F42)-IF(OR(MONTH($F42)&gt;MONTH(Setup!$B$8),AND(MONTH($F42)=MONTH(Setup!$B$8),DAY($F42)&gt;DAY(Setup!$B$8))),1,0))&gt;Setup!$C$10),"Age "&amp;(YEAR(Setup!$B$8)-YEAR($F42)-IF(OR(MONTH($F42)&gt;MONTH(Setup!$B$8),AND(MONTH($F42)=MONTH(Setup!$B$8),DAY($F42)&gt;DAY(Setup!$B$8))),1,0))&amp;": check the date","")))</f>
        <v/>
      </c>
      <c r="AA42" s="23" t="str">
        <f>IF(COUNTA($B42:$J42,$L42:$M42,$O42:$V42)&gt;0,MID(IF($K42="","; English missing","")&amp;IF($N42="","; History, Civics and Geography missing","")&amp;IF(AND($T42&lt;&gt;"Y",COUNTA($L42:$M42)=0),"; No second language","")&amp;IF(AND($T42="Y",COUNTA($L42:$M42)&gt;0),"; Exempt, but a second language is filled in","")&amp;IF(AND(COUNTA($L42:$M42)=2,$L42&lt;&gt;"Hindi",$M42&lt;&gt;"Hindi"),"; Two second languages: one must be Hindi",""),3,300),"")</f>
        <v/>
      </c>
      <c r="AB42" s="23" t="str">
        <f>IF(COUNTA($B42:$J42,$L42:$M42,$O42:$V42)&gt;0,IF(COUNTA($O42:$Q42)&lt;2,"Needs 2 or 3, has "&amp;COUNTA($O42:$Q42),""),"")</f>
        <v/>
      </c>
      <c r="AC42" s="23" t="str">
        <f>IF(COUNTA($B42:$J42,$L42:$M42,$O42:$V42)&gt;0,IF(COUNTA($R42:$S42)=0,"Needs 1 or 2",IF(AND($R42&lt;&gt;"",$S42&lt;&gt;"",IFERROR(INDEX(Subjects!$F$5:$F$32,MATCH($R42,Subjects!$E$5:$E$32,0)),"?")=IFERROR(INDEX(Subjects!$F$5:$F$32,MATCH($S42,Subjects!$E$5:$E$32,0)),"!")),"Two must be one from A, one from B","")),"")</f>
        <v/>
      </c>
      <c r="AD42" s="23" t="str">
        <f>IF(COUNTA($B42:$J42,$L42:$M42,$O42:$V42)&gt;0,MID(IF(SUM($AG42)=0,"","; "&amp;INDEX(Subjects!$O$5:$O$29,$AH42)&amp;" with "&amp;INDEX(Subjects!$P$5:$P$29,$AH42)&amp;IF($AG42&gt;1," (+"&amp;($AG42-1)&amp;" more)",""))&amp;IF(SUMPRODUCT(($K42:$S42&lt;&gt;"")*(COUNTIF($K42:$S42,$K42:$S42&amp;"")&gt;1))&gt;0,"; Same subject twice",""),3,300),"")</f>
        <v/>
      </c>
      <c r="AE42" s="23" t="str">
        <f>IF(COUNTA($B42:$J42,$L42:$M42,$O42:$V42)&gt;0,MID(IF($U42&lt;&gt;"Y","; Photo","")&amp;IF($V42&lt;&gt;"Y","; Signature",""),3,50),"")</f>
        <v/>
      </c>
      <c r="AF42" s="24" t="str">
        <f>IF(COUNTA($B42:$J42,$L42:$M42,$O42:$V42)&gt;0,IF(SUMPRODUCT(--($X42:$AE42&lt;&gt;""))=0,"OK",SUMPRODUCT(--($X42:$AE42&lt;&gt;""))&amp;" to fix"),"")</f>
        <v/>
      </c>
      <c r="AG42" s="25" t="str">
        <f>IF(COUNTA($B42:$J42,$L42:$M42,$O42:$V42)&gt;0,SUMPRODUCT((Subjects!$O$5:$O$29&lt;&gt;"")*(Subjects!$P$5:$P$29&lt;&gt;"")*(COUNTIF($K42:$S42,Subjects!$O$5:$O$29&amp;"")&gt;0)*(COUNTIF($K42:$S42,Subjects!$P$5:$P$29&amp;"")&gt;0)),"")</f>
        <v/>
      </c>
      <c r="AH42" s="25" t="str">
        <f>IF(SUM($AG42)=0,"",LOOKUP(2,1/((Subjects!$O$5:$O$29&lt;&gt;"")*(Subjects!$P$5:$P$29&lt;&gt;"")*(COUNTIF($K42:$S42,Subjects!$O$5:$O$29&amp;"")&gt;0)*(COUNTIF($K42:$S42,Subjects!$P$5:$P$29&amp;"")&gt;0)),Subjects!$Q$5:$Q$29))</f>
        <v/>
      </c>
    </row>
    <row r="43" spans="1:34" x14ac:dyDescent="0.25">
      <c r="A43" s="19">
        <v>38</v>
      </c>
      <c r="B43" s="8"/>
      <c r="C43" s="20"/>
      <c r="D43" s="4"/>
      <c r="E43" s="8"/>
      <c r="F43" s="21"/>
      <c r="G43" s="8"/>
      <c r="H43" s="4"/>
      <c r="I43" s="4"/>
      <c r="J43" s="4"/>
      <c r="K43" s="8" t="s">
        <v>50</v>
      </c>
      <c r="L43" s="4"/>
      <c r="M43" s="4"/>
      <c r="N43" s="4" t="s">
        <v>53</v>
      </c>
      <c r="O43" s="4"/>
      <c r="P43" s="4"/>
      <c r="Q43" s="4"/>
      <c r="R43" s="4"/>
      <c r="S43" s="4"/>
      <c r="T43" s="8"/>
      <c r="U43" s="8"/>
      <c r="V43" s="8"/>
      <c r="W43" s="22" t="str">
        <f>IF(COUNTA($B43:$J43,$L43:$M43,$O43:$V43)&gt;0,COUNTA($K43:$S43),"")</f>
        <v/>
      </c>
      <c r="X43" s="23" t="str">
        <f>IF(COUNTA($B43:$J43,$L43:$M43,$O43:$V43)&gt;0,MID(IF($B43="","; Section","")&amp;IF($C43="","; Admission no.","")&amp;IF($D43="","; Name","")&amp;IF($E43="","; Gender","")&amp;IF($F43="","; Date of birth","")&amp;IF($G43="","; Nationality","")&amp;IF(COUNTA($H43:$J43)=0,"; Parent or guardian",""),3,300),"")</f>
        <v/>
      </c>
      <c r="Y43" s="23" t="str">
        <f>IF(COUNTA($B43:$J43,$L43:$M43,$O43:$V43)&gt;0,MID(IF($D43="","",IF($D43&lt;&gt;TRIM($D43),"; Name: extra spaces","")&amp;IF(SUMPRODUCT(--ISNUMBER(FIND(" "&amp;{"a","b","c","d","e","f","g","h","i","j","k","l","m","n","o","p","q","r","s","t","u","v","w","x","y","z"}," "&amp;$D43)))&gt;0,"; Name: small first letter",""))&amp;IF($H43="","",IF($H43&lt;&gt;TRIM($H43),"; Mother: extra spaces","")&amp;IF(SUMPRODUCT(--ISNUMBER(FIND(" "&amp;{"a","b","c","d","e","f","g","h","i","j","k","l","m","n","o","p","q","r","s","t","u","v","w","x","y","z"}," "&amp;$H43)))&gt;0,"; Mother: small first letter",""))&amp;IF($I43="","",IF($I43&lt;&gt;TRIM($I43),"; Father: extra spaces","")&amp;IF(SUMPRODUCT(--ISNUMBER(FIND(" "&amp;{"a","b","c","d","e","f","g","h","i","j","k","l","m","n","o","p","q","r","s","t","u","v","w","x","y","z"}," "&amp;$I43)))&gt;0,"; Father: small first letter",""))&amp;IF($J43="","",IF($J43&lt;&gt;TRIM($J43),"; Guardian: extra spaces","")&amp;IF(SUMPRODUCT(--ISNUMBER(FIND(" "&amp;{"a","b","c","d","e","f","g","h","i","j","k","l","m","n","o","p","q","r","s","t","u","v","w","x","y","z"}," "&amp;$J43)))&gt;0,"; Guardian: small first letter","")),3,300),"")</f>
        <v/>
      </c>
      <c r="Z43" s="23" t="str">
        <f>IF(OR(NOT(COUNTA($B43:$J43,$L43:$M43,$O43:$V43)&gt;0),$F43=""),"",IF(NOT(ISNUMBER($F43)),"Not a date",IF(OR((YEAR(Setup!$B$8)-YEAR($F43)-IF(OR(MONTH($F43)&gt;MONTH(Setup!$B$8),AND(MONTH($F43)=MONTH(Setup!$B$8),DAY($F43)&gt;DAY(Setup!$B$8))),1,0))&lt;Setup!$B$10,(YEAR(Setup!$B$8)-YEAR($F43)-IF(OR(MONTH($F43)&gt;MONTH(Setup!$B$8),AND(MONTH($F43)=MONTH(Setup!$B$8),DAY($F43)&gt;DAY(Setup!$B$8))),1,0))&gt;Setup!$C$10),"Age "&amp;(YEAR(Setup!$B$8)-YEAR($F43)-IF(OR(MONTH($F43)&gt;MONTH(Setup!$B$8),AND(MONTH($F43)=MONTH(Setup!$B$8),DAY($F43)&gt;DAY(Setup!$B$8))),1,0))&amp;": check the date","")))</f>
        <v/>
      </c>
      <c r="AA43" s="23" t="str">
        <f>IF(COUNTA($B43:$J43,$L43:$M43,$O43:$V43)&gt;0,MID(IF($K43="","; English missing","")&amp;IF($N43="","; History, Civics and Geography missing","")&amp;IF(AND($T43&lt;&gt;"Y",COUNTA($L43:$M43)=0),"; No second language","")&amp;IF(AND($T43="Y",COUNTA($L43:$M43)&gt;0),"; Exempt, but a second language is filled in","")&amp;IF(AND(COUNTA($L43:$M43)=2,$L43&lt;&gt;"Hindi",$M43&lt;&gt;"Hindi"),"; Two second languages: one must be Hindi",""),3,300),"")</f>
        <v/>
      </c>
      <c r="AB43" s="23" t="str">
        <f>IF(COUNTA($B43:$J43,$L43:$M43,$O43:$V43)&gt;0,IF(COUNTA($O43:$Q43)&lt;2,"Needs 2 or 3, has "&amp;COUNTA($O43:$Q43),""),"")</f>
        <v/>
      </c>
      <c r="AC43" s="23" t="str">
        <f>IF(COUNTA($B43:$J43,$L43:$M43,$O43:$V43)&gt;0,IF(COUNTA($R43:$S43)=0,"Needs 1 or 2",IF(AND($R43&lt;&gt;"",$S43&lt;&gt;"",IFERROR(INDEX(Subjects!$F$5:$F$32,MATCH($R43,Subjects!$E$5:$E$32,0)),"?")=IFERROR(INDEX(Subjects!$F$5:$F$32,MATCH($S43,Subjects!$E$5:$E$32,0)),"!")),"Two must be one from A, one from B","")),"")</f>
        <v/>
      </c>
      <c r="AD43" s="23" t="str">
        <f>IF(COUNTA($B43:$J43,$L43:$M43,$O43:$V43)&gt;0,MID(IF(SUM($AG43)=0,"","; "&amp;INDEX(Subjects!$O$5:$O$29,$AH43)&amp;" with "&amp;INDEX(Subjects!$P$5:$P$29,$AH43)&amp;IF($AG43&gt;1," (+"&amp;($AG43-1)&amp;" more)",""))&amp;IF(SUMPRODUCT(($K43:$S43&lt;&gt;"")*(COUNTIF($K43:$S43,$K43:$S43&amp;"")&gt;1))&gt;0,"; Same subject twice",""),3,300),"")</f>
        <v/>
      </c>
      <c r="AE43" s="23" t="str">
        <f>IF(COUNTA($B43:$J43,$L43:$M43,$O43:$V43)&gt;0,MID(IF($U43&lt;&gt;"Y","; Photo","")&amp;IF($V43&lt;&gt;"Y","; Signature",""),3,50),"")</f>
        <v/>
      </c>
      <c r="AF43" s="24" t="str">
        <f>IF(COUNTA($B43:$J43,$L43:$M43,$O43:$V43)&gt;0,IF(SUMPRODUCT(--($X43:$AE43&lt;&gt;""))=0,"OK",SUMPRODUCT(--($X43:$AE43&lt;&gt;""))&amp;" to fix"),"")</f>
        <v/>
      </c>
      <c r="AG43" s="25" t="str">
        <f>IF(COUNTA($B43:$J43,$L43:$M43,$O43:$V43)&gt;0,SUMPRODUCT((Subjects!$O$5:$O$29&lt;&gt;"")*(Subjects!$P$5:$P$29&lt;&gt;"")*(COUNTIF($K43:$S43,Subjects!$O$5:$O$29&amp;"")&gt;0)*(COUNTIF($K43:$S43,Subjects!$P$5:$P$29&amp;"")&gt;0)),"")</f>
        <v/>
      </c>
      <c r="AH43" s="25" t="str">
        <f>IF(SUM($AG43)=0,"",LOOKUP(2,1/((Subjects!$O$5:$O$29&lt;&gt;"")*(Subjects!$P$5:$P$29&lt;&gt;"")*(COUNTIF($K43:$S43,Subjects!$O$5:$O$29&amp;"")&gt;0)*(COUNTIF($K43:$S43,Subjects!$P$5:$P$29&amp;"")&gt;0)),Subjects!$Q$5:$Q$29))</f>
        <v/>
      </c>
    </row>
    <row r="44" spans="1:34" x14ac:dyDescent="0.25">
      <c r="A44" s="19">
        <v>39</v>
      </c>
      <c r="B44" s="8"/>
      <c r="C44" s="20"/>
      <c r="D44" s="4"/>
      <c r="E44" s="8"/>
      <c r="F44" s="21"/>
      <c r="G44" s="8"/>
      <c r="H44" s="4"/>
      <c r="I44" s="4"/>
      <c r="J44" s="4"/>
      <c r="K44" s="8" t="s">
        <v>50</v>
      </c>
      <c r="L44" s="4"/>
      <c r="M44" s="4"/>
      <c r="N44" s="4" t="s">
        <v>53</v>
      </c>
      <c r="O44" s="4"/>
      <c r="P44" s="4"/>
      <c r="Q44" s="4"/>
      <c r="R44" s="4"/>
      <c r="S44" s="4"/>
      <c r="T44" s="8"/>
      <c r="U44" s="8"/>
      <c r="V44" s="8"/>
      <c r="W44" s="22" t="str">
        <f>IF(COUNTA($B44:$J44,$L44:$M44,$O44:$V44)&gt;0,COUNTA($K44:$S44),"")</f>
        <v/>
      </c>
      <c r="X44" s="23" t="str">
        <f>IF(COUNTA($B44:$J44,$L44:$M44,$O44:$V44)&gt;0,MID(IF($B44="","; Section","")&amp;IF($C44="","; Admission no.","")&amp;IF($D44="","; Name","")&amp;IF($E44="","; Gender","")&amp;IF($F44="","; Date of birth","")&amp;IF($G44="","; Nationality","")&amp;IF(COUNTA($H44:$J44)=0,"; Parent or guardian",""),3,300),"")</f>
        <v/>
      </c>
      <c r="Y44" s="23" t="str">
        <f>IF(COUNTA($B44:$J44,$L44:$M44,$O44:$V44)&gt;0,MID(IF($D44="","",IF($D44&lt;&gt;TRIM($D44),"; Name: extra spaces","")&amp;IF(SUMPRODUCT(--ISNUMBER(FIND(" "&amp;{"a","b","c","d","e","f","g","h","i","j","k","l","m","n","o","p","q","r","s","t","u","v","w","x","y","z"}," "&amp;$D44)))&gt;0,"; Name: small first letter",""))&amp;IF($H44="","",IF($H44&lt;&gt;TRIM($H44),"; Mother: extra spaces","")&amp;IF(SUMPRODUCT(--ISNUMBER(FIND(" "&amp;{"a","b","c","d","e","f","g","h","i","j","k","l","m","n","o","p","q","r","s","t","u","v","w","x","y","z"}," "&amp;$H44)))&gt;0,"; Mother: small first letter",""))&amp;IF($I44="","",IF($I44&lt;&gt;TRIM($I44),"; Father: extra spaces","")&amp;IF(SUMPRODUCT(--ISNUMBER(FIND(" "&amp;{"a","b","c","d","e","f","g","h","i","j","k","l","m","n","o","p","q","r","s","t","u","v","w","x","y","z"}," "&amp;$I44)))&gt;0,"; Father: small first letter",""))&amp;IF($J44="","",IF($J44&lt;&gt;TRIM($J44),"; Guardian: extra spaces","")&amp;IF(SUMPRODUCT(--ISNUMBER(FIND(" "&amp;{"a","b","c","d","e","f","g","h","i","j","k","l","m","n","o","p","q","r","s","t","u","v","w","x","y","z"}," "&amp;$J44)))&gt;0,"; Guardian: small first letter","")),3,300),"")</f>
        <v/>
      </c>
      <c r="Z44" s="23" t="str">
        <f>IF(OR(NOT(COUNTA($B44:$J44,$L44:$M44,$O44:$V44)&gt;0),$F44=""),"",IF(NOT(ISNUMBER($F44)),"Not a date",IF(OR((YEAR(Setup!$B$8)-YEAR($F44)-IF(OR(MONTH($F44)&gt;MONTH(Setup!$B$8),AND(MONTH($F44)=MONTH(Setup!$B$8),DAY($F44)&gt;DAY(Setup!$B$8))),1,0))&lt;Setup!$B$10,(YEAR(Setup!$B$8)-YEAR($F44)-IF(OR(MONTH($F44)&gt;MONTH(Setup!$B$8),AND(MONTH($F44)=MONTH(Setup!$B$8),DAY($F44)&gt;DAY(Setup!$B$8))),1,0))&gt;Setup!$C$10),"Age "&amp;(YEAR(Setup!$B$8)-YEAR($F44)-IF(OR(MONTH($F44)&gt;MONTH(Setup!$B$8),AND(MONTH($F44)=MONTH(Setup!$B$8),DAY($F44)&gt;DAY(Setup!$B$8))),1,0))&amp;": check the date","")))</f>
        <v/>
      </c>
      <c r="AA44" s="23" t="str">
        <f>IF(COUNTA($B44:$J44,$L44:$M44,$O44:$V44)&gt;0,MID(IF($K44="","; English missing","")&amp;IF($N44="","; History, Civics and Geography missing","")&amp;IF(AND($T44&lt;&gt;"Y",COUNTA($L44:$M44)=0),"; No second language","")&amp;IF(AND($T44="Y",COUNTA($L44:$M44)&gt;0),"; Exempt, but a second language is filled in","")&amp;IF(AND(COUNTA($L44:$M44)=2,$L44&lt;&gt;"Hindi",$M44&lt;&gt;"Hindi"),"; Two second languages: one must be Hindi",""),3,300),"")</f>
        <v/>
      </c>
      <c r="AB44" s="23" t="str">
        <f>IF(COUNTA($B44:$J44,$L44:$M44,$O44:$V44)&gt;0,IF(COUNTA($O44:$Q44)&lt;2,"Needs 2 or 3, has "&amp;COUNTA($O44:$Q44),""),"")</f>
        <v/>
      </c>
      <c r="AC44" s="23" t="str">
        <f>IF(COUNTA($B44:$J44,$L44:$M44,$O44:$V44)&gt;0,IF(COUNTA($R44:$S44)=0,"Needs 1 or 2",IF(AND($R44&lt;&gt;"",$S44&lt;&gt;"",IFERROR(INDEX(Subjects!$F$5:$F$32,MATCH($R44,Subjects!$E$5:$E$32,0)),"?")=IFERROR(INDEX(Subjects!$F$5:$F$32,MATCH($S44,Subjects!$E$5:$E$32,0)),"!")),"Two must be one from A, one from B","")),"")</f>
        <v/>
      </c>
      <c r="AD44" s="23" t="str">
        <f>IF(COUNTA($B44:$J44,$L44:$M44,$O44:$V44)&gt;0,MID(IF(SUM($AG44)=0,"","; "&amp;INDEX(Subjects!$O$5:$O$29,$AH44)&amp;" with "&amp;INDEX(Subjects!$P$5:$P$29,$AH44)&amp;IF($AG44&gt;1," (+"&amp;($AG44-1)&amp;" more)",""))&amp;IF(SUMPRODUCT(($K44:$S44&lt;&gt;"")*(COUNTIF($K44:$S44,$K44:$S44&amp;"")&gt;1))&gt;0,"; Same subject twice",""),3,300),"")</f>
        <v/>
      </c>
      <c r="AE44" s="23" t="str">
        <f>IF(COUNTA($B44:$J44,$L44:$M44,$O44:$V44)&gt;0,MID(IF($U44&lt;&gt;"Y","; Photo","")&amp;IF($V44&lt;&gt;"Y","; Signature",""),3,50),"")</f>
        <v/>
      </c>
      <c r="AF44" s="24" t="str">
        <f>IF(COUNTA($B44:$J44,$L44:$M44,$O44:$V44)&gt;0,IF(SUMPRODUCT(--($X44:$AE44&lt;&gt;""))=0,"OK",SUMPRODUCT(--($X44:$AE44&lt;&gt;""))&amp;" to fix"),"")</f>
        <v/>
      </c>
      <c r="AG44" s="25" t="str">
        <f>IF(COUNTA($B44:$J44,$L44:$M44,$O44:$V44)&gt;0,SUMPRODUCT((Subjects!$O$5:$O$29&lt;&gt;"")*(Subjects!$P$5:$P$29&lt;&gt;"")*(COUNTIF($K44:$S44,Subjects!$O$5:$O$29&amp;"")&gt;0)*(COUNTIF($K44:$S44,Subjects!$P$5:$P$29&amp;"")&gt;0)),"")</f>
        <v/>
      </c>
      <c r="AH44" s="25" t="str">
        <f>IF(SUM($AG44)=0,"",LOOKUP(2,1/((Subjects!$O$5:$O$29&lt;&gt;"")*(Subjects!$P$5:$P$29&lt;&gt;"")*(COUNTIF($K44:$S44,Subjects!$O$5:$O$29&amp;"")&gt;0)*(COUNTIF($K44:$S44,Subjects!$P$5:$P$29&amp;"")&gt;0)),Subjects!$Q$5:$Q$29))</f>
        <v/>
      </c>
    </row>
    <row r="45" spans="1:34" x14ac:dyDescent="0.25">
      <c r="A45" s="19">
        <v>40</v>
      </c>
      <c r="B45" s="8"/>
      <c r="C45" s="20"/>
      <c r="D45" s="4"/>
      <c r="E45" s="8"/>
      <c r="F45" s="21"/>
      <c r="G45" s="8"/>
      <c r="H45" s="4"/>
      <c r="I45" s="4"/>
      <c r="J45" s="4"/>
      <c r="K45" s="8" t="s">
        <v>50</v>
      </c>
      <c r="L45" s="4"/>
      <c r="M45" s="4"/>
      <c r="N45" s="4" t="s">
        <v>53</v>
      </c>
      <c r="O45" s="4"/>
      <c r="P45" s="4"/>
      <c r="Q45" s="4"/>
      <c r="R45" s="4"/>
      <c r="S45" s="4"/>
      <c r="T45" s="8"/>
      <c r="U45" s="8"/>
      <c r="V45" s="8"/>
      <c r="W45" s="22" t="str">
        <f>IF(COUNTA($B45:$J45,$L45:$M45,$O45:$V45)&gt;0,COUNTA($K45:$S45),"")</f>
        <v/>
      </c>
      <c r="X45" s="23" t="str">
        <f>IF(COUNTA($B45:$J45,$L45:$M45,$O45:$V45)&gt;0,MID(IF($B45="","; Section","")&amp;IF($C45="","; Admission no.","")&amp;IF($D45="","; Name","")&amp;IF($E45="","; Gender","")&amp;IF($F45="","; Date of birth","")&amp;IF($G45="","; Nationality","")&amp;IF(COUNTA($H45:$J45)=0,"; Parent or guardian",""),3,300),"")</f>
        <v/>
      </c>
      <c r="Y45" s="23" t="str">
        <f>IF(COUNTA($B45:$J45,$L45:$M45,$O45:$V45)&gt;0,MID(IF($D45="","",IF($D45&lt;&gt;TRIM($D45),"; Name: extra spaces","")&amp;IF(SUMPRODUCT(--ISNUMBER(FIND(" "&amp;{"a","b","c","d","e","f","g","h","i","j","k","l","m","n","o","p","q","r","s","t","u","v","w","x","y","z"}," "&amp;$D45)))&gt;0,"; Name: small first letter",""))&amp;IF($H45="","",IF($H45&lt;&gt;TRIM($H45),"; Mother: extra spaces","")&amp;IF(SUMPRODUCT(--ISNUMBER(FIND(" "&amp;{"a","b","c","d","e","f","g","h","i","j","k","l","m","n","o","p","q","r","s","t","u","v","w","x","y","z"}," "&amp;$H45)))&gt;0,"; Mother: small first letter",""))&amp;IF($I45="","",IF($I45&lt;&gt;TRIM($I45),"; Father: extra spaces","")&amp;IF(SUMPRODUCT(--ISNUMBER(FIND(" "&amp;{"a","b","c","d","e","f","g","h","i","j","k","l","m","n","o","p","q","r","s","t","u","v","w","x","y","z"}," "&amp;$I45)))&gt;0,"; Father: small first letter",""))&amp;IF($J45="","",IF($J45&lt;&gt;TRIM($J45),"; Guardian: extra spaces","")&amp;IF(SUMPRODUCT(--ISNUMBER(FIND(" "&amp;{"a","b","c","d","e","f","g","h","i","j","k","l","m","n","o","p","q","r","s","t","u","v","w","x","y","z"}," "&amp;$J45)))&gt;0,"; Guardian: small first letter","")),3,300),"")</f>
        <v/>
      </c>
      <c r="Z45" s="23" t="str">
        <f>IF(OR(NOT(COUNTA($B45:$J45,$L45:$M45,$O45:$V45)&gt;0),$F45=""),"",IF(NOT(ISNUMBER($F45)),"Not a date",IF(OR((YEAR(Setup!$B$8)-YEAR($F45)-IF(OR(MONTH($F45)&gt;MONTH(Setup!$B$8),AND(MONTH($F45)=MONTH(Setup!$B$8),DAY($F45)&gt;DAY(Setup!$B$8))),1,0))&lt;Setup!$B$10,(YEAR(Setup!$B$8)-YEAR($F45)-IF(OR(MONTH($F45)&gt;MONTH(Setup!$B$8),AND(MONTH($F45)=MONTH(Setup!$B$8),DAY($F45)&gt;DAY(Setup!$B$8))),1,0))&gt;Setup!$C$10),"Age "&amp;(YEAR(Setup!$B$8)-YEAR($F45)-IF(OR(MONTH($F45)&gt;MONTH(Setup!$B$8),AND(MONTH($F45)=MONTH(Setup!$B$8),DAY($F45)&gt;DAY(Setup!$B$8))),1,0))&amp;": check the date","")))</f>
        <v/>
      </c>
      <c r="AA45" s="23" t="str">
        <f>IF(COUNTA($B45:$J45,$L45:$M45,$O45:$V45)&gt;0,MID(IF($K45="","; English missing","")&amp;IF($N45="","; History, Civics and Geography missing","")&amp;IF(AND($T45&lt;&gt;"Y",COUNTA($L45:$M45)=0),"; No second language","")&amp;IF(AND($T45="Y",COUNTA($L45:$M45)&gt;0),"; Exempt, but a second language is filled in","")&amp;IF(AND(COUNTA($L45:$M45)=2,$L45&lt;&gt;"Hindi",$M45&lt;&gt;"Hindi"),"; Two second languages: one must be Hindi",""),3,300),"")</f>
        <v/>
      </c>
      <c r="AB45" s="23" t="str">
        <f>IF(COUNTA($B45:$J45,$L45:$M45,$O45:$V45)&gt;0,IF(COUNTA($O45:$Q45)&lt;2,"Needs 2 or 3, has "&amp;COUNTA($O45:$Q45),""),"")</f>
        <v/>
      </c>
      <c r="AC45" s="23" t="str">
        <f>IF(COUNTA($B45:$J45,$L45:$M45,$O45:$V45)&gt;0,IF(COUNTA($R45:$S45)=0,"Needs 1 or 2",IF(AND($R45&lt;&gt;"",$S45&lt;&gt;"",IFERROR(INDEX(Subjects!$F$5:$F$32,MATCH($R45,Subjects!$E$5:$E$32,0)),"?")=IFERROR(INDEX(Subjects!$F$5:$F$32,MATCH($S45,Subjects!$E$5:$E$32,0)),"!")),"Two must be one from A, one from B","")),"")</f>
        <v/>
      </c>
      <c r="AD45" s="23" t="str">
        <f>IF(COUNTA($B45:$J45,$L45:$M45,$O45:$V45)&gt;0,MID(IF(SUM($AG45)=0,"","; "&amp;INDEX(Subjects!$O$5:$O$29,$AH45)&amp;" with "&amp;INDEX(Subjects!$P$5:$P$29,$AH45)&amp;IF($AG45&gt;1," (+"&amp;($AG45-1)&amp;" more)",""))&amp;IF(SUMPRODUCT(($K45:$S45&lt;&gt;"")*(COUNTIF($K45:$S45,$K45:$S45&amp;"")&gt;1))&gt;0,"; Same subject twice",""),3,300),"")</f>
        <v/>
      </c>
      <c r="AE45" s="23" t="str">
        <f>IF(COUNTA($B45:$J45,$L45:$M45,$O45:$V45)&gt;0,MID(IF($U45&lt;&gt;"Y","; Photo","")&amp;IF($V45&lt;&gt;"Y","; Signature",""),3,50),"")</f>
        <v/>
      </c>
      <c r="AF45" s="24" t="str">
        <f>IF(COUNTA($B45:$J45,$L45:$M45,$O45:$V45)&gt;0,IF(SUMPRODUCT(--($X45:$AE45&lt;&gt;""))=0,"OK",SUMPRODUCT(--($X45:$AE45&lt;&gt;""))&amp;" to fix"),"")</f>
        <v/>
      </c>
      <c r="AG45" s="25" t="str">
        <f>IF(COUNTA($B45:$J45,$L45:$M45,$O45:$V45)&gt;0,SUMPRODUCT((Subjects!$O$5:$O$29&lt;&gt;"")*(Subjects!$P$5:$P$29&lt;&gt;"")*(COUNTIF($K45:$S45,Subjects!$O$5:$O$29&amp;"")&gt;0)*(COUNTIF($K45:$S45,Subjects!$P$5:$P$29&amp;"")&gt;0)),"")</f>
        <v/>
      </c>
      <c r="AH45" s="25" t="str">
        <f>IF(SUM($AG45)=0,"",LOOKUP(2,1/((Subjects!$O$5:$O$29&lt;&gt;"")*(Subjects!$P$5:$P$29&lt;&gt;"")*(COUNTIF($K45:$S45,Subjects!$O$5:$O$29&amp;"")&gt;0)*(COUNTIF($K45:$S45,Subjects!$P$5:$P$29&amp;"")&gt;0)),Subjects!$Q$5:$Q$29))</f>
        <v/>
      </c>
    </row>
    <row r="46" spans="1:34" x14ac:dyDescent="0.25">
      <c r="A46" s="19">
        <v>41</v>
      </c>
      <c r="B46" s="8"/>
      <c r="C46" s="20"/>
      <c r="D46" s="4"/>
      <c r="E46" s="8"/>
      <c r="F46" s="21"/>
      <c r="G46" s="8"/>
      <c r="H46" s="4"/>
      <c r="I46" s="4"/>
      <c r="J46" s="4"/>
      <c r="K46" s="8" t="s">
        <v>50</v>
      </c>
      <c r="L46" s="4"/>
      <c r="M46" s="4"/>
      <c r="N46" s="4" t="s">
        <v>53</v>
      </c>
      <c r="O46" s="4"/>
      <c r="P46" s="4"/>
      <c r="Q46" s="4"/>
      <c r="R46" s="4"/>
      <c r="S46" s="4"/>
      <c r="T46" s="8"/>
      <c r="U46" s="8"/>
      <c r="V46" s="8"/>
      <c r="W46" s="22" t="str">
        <f>IF(COUNTA($B46:$J46,$L46:$M46,$O46:$V46)&gt;0,COUNTA($K46:$S46),"")</f>
        <v/>
      </c>
      <c r="X46" s="23" t="str">
        <f>IF(COUNTA($B46:$J46,$L46:$M46,$O46:$V46)&gt;0,MID(IF($B46="","; Section","")&amp;IF($C46="","; Admission no.","")&amp;IF($D46="","; Name","")&amp;IF($E46="","; Gender","")&amp;IF($F46="","; Date of birth","")&amp;IF($G46="","; Nationality","")&amp;IF(COUNTA($H46:$J46)=0,"; Parent or guardian",""),3,300),"")</f>
        <v/>
      </c>
      <c r="Y46" s="23" t="str">
        <f>IF(COUNTA($B46:$J46,$L46:$M46,$O46:$V46)&gt;0,MID(IF($D46="","",IF($D46&lt;&gt;TRIM($D46),"; Name: extra spaces","")&amp;IF(SUMPRODUCT(--ISNUMBER(FIND(" "&amp;{"a","b","c","d","e","f","g","h","i","j","k","l","m","n","o","p","q","r","s","t","u","v","w","x","y","z"}," "&amp;$D46)))&gt;0,"; Name: small first letter",""))&amp;IF($H46="","",IF($H46&lt;&gt;TRIM($H46),"; Mother: extra spaces","")&amp;IF(SUMPRODUCT(--ISNUMBER(FIND(" "&amp;{"a","b","c","d","e","f","g","h","i","j","k","l","m","n","o","p","q","r","s","t","u","v","w","x","y","z"}," "&amp;$H46)))&gt;0,"; Mother: small first letter",""))&amp;IF($I46="","",IF($I46&lt;&gt;TRIM($I46),"; Father: extra spaces","")&amp;IF(SUMPRODUCT(--ISNUMBER(FIND(" "&amp;{"a","b","c","d","e","f","g","h","i","j","k","l","m","n","o","p","q","r","s","t","u","v","w","x","y","z"}," "&amp;$I46)))&gt;0,"; Father: small first letter",""))&amp;IF($J46="","",IF($J46&lt;&gt;TRIM($J46),"; Guardian: extra spaces","")&amp;IF(SUMPRODUCT(--ISNUMBER(FIND(" "&amp;{"a","b","c","d","e","f","g","h","i","j","k","l","m","n","o","p","q","r","s","t","u","v","w","x","y","z"}," "&amp;$J46)))&gt;0,"; Guardian: small first letter","")),3,300),"")</f>
        <v/>
      </c>
      <c r="Z46" s="23" t="str">
        <f>IF(OR(NOT(COUNTA($B46:$J46,$L46:$M46,$O46:$V46)&gt;0),$F46=""),"",IF(NOT(ISNUMBER($F46)),"Not a date",IF(OR((YEAR(Setup!$B$8)-YEAR($F46)-IF(OR(MONTH($F46)&gt;MONTH(Setup!$B$8),AND(MONTH($F46)=MONTH(Setup!$B$8),DAY($F46)&gt;DAY(Setup!$B$8))),1,0))&lt;Setup!$B$10,(YEAR(Setup!$B$8)-YEAR($F46)-IF(OR(MONTH($F46)&gt;MONTH(Setup!$B$8),AND(MONTH($F46)=MONTH(Setup!$B$8),DAY($F46)&gt;DAY(Setup!$B$8))),1,0))&gt;Setup!$C$10),"Age "&amp;(YEAR(Setup!$B$8)-YEAR($F46)-IF(OR(MONTH($F46)&gt;MONTH(Setup!$B$8),AND(MONTH($F46)=MONTH(Setup!$B$8),DAY($F46)&gt;DAY(Setup!$B$8))),1,0))&amp;": check the date","")))</f>
        <v/>
      </c>
      <c r="AA46" s="23" t="str">
        <f>IF(COUNTA($B46:$J46,$L46:$M46,$O46:$V46)&gt;0,MID(IF($K46="","; English missing","")&amp;IF($N46="","; History, Civics and Geography missing","")&amp;IF(AND($T46&lt;&gt;"Y",COUNTA($L46:$M46)=0),"; No second language","")&amp;IF(AND($T46="Y",COUNTA($L46:$M46)&gt;0),"; Exempt, but a second language is filled in","")&amp;IF(AND(COUNTA($L46:$M46)=2,$L46&lt;&gt;"Hindi",$M46&lt;&gt;"Hindi"),"; Two second languages: one must be Hindi",""),3,300),"")</f>
        <v/>
      </c>
      <c r="AB46" s="23" t="str">
        <f>IF(COUNTA($B46:$J46,$L46:$M46,$O46:$V46)&gt;0,IF(COUNTA($O46:$Q46)&lt;2,"Needs 2 or 3, has "&amp;COUNTA($O46:$Q46),""),"")</f>
        <v/>
      </c>
      <c r="AC46" s="23" t="str">
        <f>IF(COUNTA($B46:$J46,$L46:$M46,$O46:$V46)&gt;0,IF(COUNTA($R46:$S46)=0,"Needs 1 or 2",IF(AND($R46&lt;&gt;"",$S46&lt;&gt;"",IFERROR(INDEX(Subjects!$F$5:$F$32,MATCH($R46,Subjects!$E$5:$E$32,0)),"?")=IFERROR(INDEX(Subjects!$F$5:$F$32,MATCH($S46,Subjects!$E$5:$E$32,0)),"!")),"Two must be one from A, one from B","")),"")</f>
        <v/>
      </c>
      <c r="AD46" s="23" t="str">
        <f>IF(COUNTA($B46:$J46,$L46:$M46,$O46:$V46)&gt;0,MID(IF(SUM($AG46)=0,"","; "&amp;INDEX(Subjects!$O$5:$O$29,$AH46)&amp;" with "&amp;INDEX(Subjects!$P$5:$P$29,$AH46)&amp;IF($AG46&gt;1," (+"&amp;($AG46-1)&amp;" more)",""))&amp;IF(SUMPRODUCT(($K46:$S46&lt;&gt;"")*(COUNTIF($K46:$S46,$K46:$S46&amp;"")&gt;1))&gt;0,"; Same subject twice",""),3,300),"")</f>
        <v/>
      </c>
      <c r="AE46" s="23" t="str">
        <f>IF(COUNTA($B46:$J46,$L46:$M46,$O46:$V46)&gt;0,MID(IF($U46&lt;&gt;"Y","; Photo","")&amp;IF($V46&lt;&gt;"Y","; Signature",""),3,50),"")</f>
        <v/>
      </c>
      <c r="AF46" s="24" t="str">
        <f>IF(COUNTA($B46:$J46,$L46:$M46,$O46:$V46)&gt;0,IF(SUMPRODUCT(--($X46:$AE46&lt;&gt;""))=0,"OK",SUMPRODUCT(--($X46:$AE46&lt;&gt;""))&amp;" to fix"),"")</f>
        <v/>
      </c>
      <c r="AG46" s="25" t="str">
        <f>IF(COUNTA($B46:$J46,$L46:$M46,$O46:$V46)&gt;0,SUMPRODUCT((Subjects!$O$5:$O$29&lt;&gt;"")*(Subjects!$P$5:$P$29&lt;&gt;"")*(COUNTIF($K46:$S46,Subjects!$O$5:$O$29&amp;"")&gt;0)*(COUNTIF($K46:$S46,Subjects!$P$5:$P$29&amp;"")&gt;0)),"")</f>
        <v/>
      </c>
      <c r="AH46" s="25" t="str">
        <f>IF(SUM($AG46)=0,"",LOOKUP(2,1/((Subjects!$O$5:$O$29&lt;&gt;"")*(Subjects!$P$5:$P$29&lt;&gt;"")*(COUNTIF($K46:$S46,Subjects!$O$5:$O$29&amp;"")&gt;0)*(COUNTIF($K46:$S46,Subjects!$P$5:$P$29&amp;"")&gt;0)),Subjects!$Q$5:$Q$29))</f>
        <v/>
      </c>
    </row>
    <row r="47" spans="1:34" x14ac:dyDescent="0.25">
      <c r="A47" s="19">
        <v>42</v>
      </c>
      <c r="B47" s="8"/>
      <c r="C47" s="20"/>
      <c r="D47" s="4"/>
      <c r="E47" s="8"/>
      <c r="F47" s="21"/>
      <c r="G47" s="8"/>
      <c r="H47" s="4"/>
      <c r="I47" s="4"/>
      <c r="J47" s="4"/>
      <c r="K47" s="8" t="s">
        <v>50</v>
      </c>
      <c r="L47" s="4"/>
      <c r="M47" s="4"/>
      <c r="N47" s="4" t="s">
        <v>53</v>
      </c>
      <c r="O47" s="4"/>
      <c r="P47" s="4"/>
      <c r="Q47" s="4"/>
      <c r="R47" s="4"/>
      <c r="S47" s="4"/>
      <c r="T47" s="8"/>
      <c r="U47" s="8"/>
      <c r="V47" s="8"/>
      <c r="W47" s="22" t="str">
        <f>IF(COUNTA($B47:$J47,$L47:$M47,$O47:$V47)&gt;0,COUNTA($K47:$S47),"")</f>
        <v/>
      </c>
      <c r="X47" s="23" t="str">
        <f>IF(COUNTA($B47:$J47,$L47:$M47,$O47:$V47)&gt;0,MID(IF($B47="","; Section","")&amp;IF($C47="","; Admission no.","")&amp;IF($D47="","; Name","")&amp;IF($E47="","; Gender","")&amp;IF($F47="","; Date of birth","")&amp;IF($G47="","; Nationality","")&amp;IF(COUNTA($H47:$J47)=0,"; Parent or guardian",""),3,300),"")</f>
        <v/>
      </c>
      <c r="Y47" s="23" t="str">
        <f>IF(COUNTA($B47:$J47,$L47:$M47,$O47:$V47)&gt;0,MID(IF($D47="","",IF($D47&lt;&gt;TRIM($D47),"; Name: extra spaces","")&amp;IF(SUMPRODUCT(--ISNUMBER(FIND(" "&amp;{"a","b","c","d","e","f","g","h","i","j","k","l","m","n","o","p","q","r","s","t","u","v","w","x","y","z"}," "&amp;$D47)))&gt;0,"; Name: small first letter",""))&amp;IF($H47="","",IF($H47&lt;&gt;TRIM($H47),"; Mother: extra spaces","")&amp;IF(SUMPRODUCT(--ISNUMBER(FIND(" "&amp;{"a","b","c","d","e","f","g","h","i","j","k","l","m","n","o","p","q","r","s","t","u","v","w","x","y","z"}," "&amp;$H47)))&gt;0,"; Mother: small first letter",""))&amp;IF($I47="","",IF($I47&lt;&gt;TRIM($I47),"; Father: extra spaces","")&amp;IF(SUMPRODUCT(--ISNUMBER(FIND(" "&amp;{"a","b","c","d","e","f","g","h","i","j","k","l","m","n","o","p","q","r","s","t","u","v","w","x","y","z"}," "&amp;$I47)))&gt;0,"; Father: small first letter",""))&amp;IF($J47="","",IF($J47&lt;&gt;TRIM($J47),"; Guardian: extra spaces","")&amp;IF(SUMPRODUCT(--ISNUMBER(FIND(" "&amp;{"a","b","c","d","e","f","g","h","i","j","k","l","m","n","o","p","q","r","s","t","u","v","w","x","y","z"}," "&amp;$J47)))&gt;0,"; Guardian: small first letter","")),3,300),"")</f>
        <v/>
      </c>
      <c r="Z47" s="23" t="str">
        <f>IF(OR(NOT(COUNTA($B47:$J47,$L47:$M47,$O47:$V47)&gt;0),$F47=""),"",IF(NOT(ISNUMBER($F47)),"Not a date",IF(OR((YEAR(Setup!$B$8)-YEAR($F47)-IF(OR(MONTH($F47)&gt;MONTH(Setup!$B$8),AND(MONTH($F47)=MONTH(Setup!$B$8),DAY($F47)&gt;DAY(Setup!$B$8))),1,0))&lt;Setup!$B$10,(YEAR(Setup!$B$8)-YEAR($F47)-IF(OR(MONTH($F47)&gt;MONTH(Setup!$B$8),AND(MONTH($F47)=MONTH(Setup!$B$8),DAY($F47)&gt;DAY(Setup!$B$8))),1,0))&gt;Setup!$C$10),"Age "&amp;(YEAR(Setup!$B$8)-YEAR($F47)-IF(OR(MONTH($F47)&gt;MONTH(Setup!$B$8),AND(MONTH($F47)=MONTH(Setup!$B$8),DAY($F47)&gt;DAY(Setup!$B$8))),1,0))&amp;": check the date","")))</f>
        <v/>
      </c>
      <c r="AA47" s="23" t="str">
        <f>IF(COUNTA($B47:$J47,$L47:$M47,$O47:$V47)&gt;0,MID(IF($K47="","; English missing","")&amp;IF($N47="","; History, Civics and Geography missing","")&amp;IF(AND($T47&lt;&gt;"Y",COUNTA($L47:$M47)=0),"; No second language","")&amp;IF(AND($T47="Y",COUNTA($L47:$M47)&gt;0),"; Exempt, but a second language is filled in","")&amp;IF(AND(COUNTA($L47:$M47)=2,$L47&lt;&gt;"Hindi",$M47&lt;&gt;"Hindi"),"; Two second languages: one must be Hindi",""),3,300),"")</f>
        <v/>
      </c>
      <c r="AB47" s="23" t="str">
        <f>IF(COUNTA($B47:$J47,$L47:$M47,$O47:$V47)&gt;0,IF(COUNTA($O47:$Q47)&lt;2,"Needs 2 or 3, has "&amp;COUNTA($O47:$Q47),""),"")</f>
        <v/>
      </c>
      <c r="AC47" s="23" t="str">
        <f>IF(COUNTA($B47:$J47,$L47:$M47,$O47:$V47)&gt;0,IF(COUNTA($R47:$S47)=0,"Needs 1 or 2",IF(AND($R47&lt;&gt;"",$S47&lt;&gt;"",IFERROR(INDEX(Subjects!$F$5:$F$32,MATCH($R47,Subjects!$E$5:$E$32,0)),"?")=IFERROR(INDEX(Subjects!$F$5:$F$32,MATCH($S47,Subjects!$E$5:$E$32,0)),"!")),"Two must be one from A, one from B","")),"")</f>
        <v/>
      </c>
      <c r="AD47" s="23" t="str">
        <f>IF(COUNTA($B47:$J47,$L47:$M47,$O47:$V47)&gt;0,MID(IF(SUM($AG47)=0,"","; "&amp;INDEX(Subjects!$O$5:$O$29,$AH47)&amp;" with "&amp;INDEX(Subjects!$P$5:$P$29,$AH47)&amp;IF($AG47&gt;1," (+"&amp;($AG47-1)&amp;" more)",""))&amp;IF(SUMPRODUCT(($K47:$S47&lt;&gt;"")*(COUNTIF($K47:$S47,$K47:$S47&amp;"")&gt;1))&gt;0,"; Same subject twice",""),3,300),"")</f>
        <v/>
      </c>
      <c r="AE47" s="23" t="str">
        <f>IF(COUNTA($B47:$J47,$L47:$M47,$O47:$V47)&gt;0,MID(IF($U47&lt;&gt;"Y","; Photo","")&amp;IF($V47&lt;&gt;"Y","; Signature",""),3,50),"")</f>
        <v/>
      </c>
      <c r="AF47" s="24" t="str">
        <f>IF(COUNTA($B47:$J47,$L47:$M47,$O47:$V47)&gt;0,IF(SUMPRODUCT(--($X47:$AE47&lt;&gt;""))=0,"OK",SUMPRODUCT(--($X47:$AE47&lt;&gt;""))&amp;" to fix"),"")</f>
        <v/>
      </c>
      <c r="AG47" s="25" t="str">
        <f>IF(COUNTA($B47:$J47,$L47:$M47,$O47:$V47)&gt;0,SUMPRODUCT((Subjects!$O$5:$O$29&lt;&gt;"")*(Subjects!$P$5:$P$29&lt;&gt;"")*(COUNTIF($K47:$S47,Subjects!$O$5:$O$29&amp;"")&gt;0)*(COUNTIF($K47:$S47,Subjects!$P$5:$P$29&amp;"")&gt;0)),"")</f>
        <v/>
      </c>
      <c r="AH47" s="25" t="str">
        <f>IF(SUM($AG47)=0,"",LOOKUP(2,1/((Subjects!$O$5:$O$29&lt;&gt;"")*(Subjects!$P$5:$P$29&lt;&gt;"")*(COUNTIF($K47:$S47,Subjects!$O$5:$O$29&amp;"")&gt;0)*(COUNTIF($K47:$S47,Subjects!$P$5:$P$29&amp;"")&gt;0)),Subjects!$Q$5:$Q$29))</f>
        <v/>
      </c>
    </row>
    <row r="48" spans="1:34" x14ac:dyDescent="0.25">
      <c r="A48" s="19">
        <v>43</v>
      </c>
      <c r="B48" s="8"/>
      <c r="C48" s="20"/>
      <c r="D48" s="4"/>
      <c r="E48" s="8"/>
      <c r="F48" s="21"/>
      <c r="G48" s="8"/>
      <c r="H48" s="4"/>
      <c r="I48" s="4"/>
      <c r="J48" s="4"/>
      <c r="K48" s="8" t="s">
        <v>50</v>
      </c>
      <c r="L48" s="4"/>
      <c r="M48" s="4"/>
      <c r="N48" s="4" t="s">
        <v>53</v>
      </c>
      <c r="O48" s="4"/>
      <c r="P48" s="4"/>
      <c r="Q48" s="4"/>
      <c r="R48" s="4"/>
      <c r="S48" s="4"/>
      <c r="T48" s="8"/>
      <c r="U48" s="8"/>
      <c r="V48" s="8"/>
      <c r="W48" s="22" t="str">
        <f>IF(COUNTA($B48:$J48,$L48:$M48,$O48:$V48)&gt;0,COUNTA($K48:$S48),"")</f>
        <v/>
      </c>
      <c r="X48" s="23" t="str">
        <f>IF(COUNTA($B48:$J48,$L48:$M48,$O48:$V48)&gt;0,MID(IF($B48="","; Section","")&amp;IF($C48="","; Admission no.","")&amp;IF($D48="","; Name","")&amp;IF($E48="","; Gender","")&amp;IF($F48="","; Date of birth","")&amp;IF($G48="","; Nationality","")&amp;IF(COUNTA($H48:$J48)=0,"; Parent or guardian",""),3,300),"")</f>
        <v/>
      </c>
      <c r="Y48" s="23" t="str">
        <f>IF(COUNTA($B48:$J48,$L48:$M48,$O48:$V48)&gt;0,MID(IF($D48="","",IF($D48&lt;&gt;TRIM($D48),"; Name: extra spaces","")&amp;IF(SUMPRODUCT(--ISNUMBER(FIND(" "&amp;{"a","b","c","d","e","f","g","h","i","j","k","l","m","n","o","p","q","r","s","t","u","v","w","x","y","z"}," "&amp;$D48)))&gt;0,"; Name: small first letter",""))&amp;IF($H48="","",IF($H48&lt;&gt;TRIM($H48),"; Mother: extra spaces","")&amp;IF(SUMPRODUCT(--ISNUMBER(FIND(" "&amp;{"a","b","c","d","e","f","g","h","i","j","k","l","m","n","o","p","q","r","s","t","u","v","w","x","y","z"}," "&amp;$H48)))&gt;0,"; Mother: small first letter",""))&amp;IF($I48="","",IF($I48&lt;&gt;TRIM($I48),"; Father: extra spaces","")&amp;IF(SUMPRODUCT(--ISNUMBER(FIND(" "&amp;{"a","b","c","d","e","f","g","h","i","j","k","l","m","n","o","p","q","r","s","t","u","v","w","x","y","z"}," "&amp;$I48)))&gt;0,"; Father: small first letter",""))&amp;IF($J48="","",IF($J48&lt;&gt;TRIM($J48),"; Guardian: extra spaces","")&amp;IF(SUMPRODUCT(--ISNUMBER(FIND(" "&amp;{"a","b","c","d","e","f","g","h","i","j","k","l","m","n","o","p","q","r","s","t","u","v","w","x","y","z"}," "&amp;$J48)))&gt;0,"; Guardian: small first letter","")),3,300),"")</f>
        <v/>
      </c>
      <c r="Z48" s="23" t="str">
        <f>IF(OR(NOT(COUNTA($B48:$J48,$L48:$M48,$O48:$V48)&gt;0),$F48=""),"",IF(NOT(ISNUMBER($F48)),"Not a date",IF(OR((YEAR(Setup!$B$8)-YEAR($F48)-IF(OR(MONTH($F48)&gt;MONTH(Setup!$B$8),AND(MONTH($F48)=MONTH(Setup!$B$8),DAY($F48)&gt;DAY(Setup!$B$8))),1,0))&lt;Setup!$B$10,(YEAR(Setup!$B$8)-YEAR($F48)-IF(OR(MONTH($F48)&gt;MONTH(Setup!$B$8),AND(MONTH($F48)=MONTH(Setup!$B$8),DAY($F48)&gt;DAY(Setup!$B$8))),1,0))&gt;Setup!$C$10),"Age "&amp;(YEAR(Setup!$B$8)-YEAR($F48)-IF(OR(MONTH($F48)&gt;MONTH(Setup!$B$8),AND(MONTH($F48)=MONTH(Setup!$B$8),DAY($F48)&gt;DAY(Setup!$B$8))),1,0))&amp;": check the date","")))</f>
        <v/>
      </c>
      <c r="AA48" s="23" t="str">
        <f>IF(COUNTA($B48:$J48,$L48:$M48,$O48:$V48)&gt;0,MID(IF($K48="","; English missing","")&amp;IF($N48="","; History, Civics and Geography missing","")&amp;IF(AND($T48&lt;&gt;"Y",COUNTA($L48:$M48)=0),"; No second language","")&amp;IF(AND($T48="Y",COUNTA($L48:$M48)&gt;0),"; Exempt, but a second language is filled in","")&amp;IF(AND(COUNTA($L48:$M48)=2,$L48&lt;&gt;"Hindi",$M48&lt;&gt;"Hindi"),"; Two second languages: one must be Hindi",""),3,300),"")</f>
        <v/>
      </c>
      <c r="AB48" s="23" t="str">
        <f>IF(COUNTA($B48:$J48,$L48:$M48,$O48:$V48)&gt;0,IF(COUNTA($O48:$Q48)&lt;2,"Needs 2 or 3, has "&amp;COUNTA($O48:$Q48),""),"")</f>
        <v/>
      </c>
      <c r="AC48" s="23" t="str">
        <f>IF(COUNTA($B48:$J48,$L48:$M48,$O48:$V48)&gt;0,IF(COUNTA($R48:$S48)=0,"Needs 1 or 2",IF(AND($R48&lt;&gt;"",$S48&lt;&gt;"",IFERROR(INDEX(Subjects!$F$5:$F$32,MATCH($R48,Subjects!$E$5:$E$32,0)),"?")=IFERROR(INDEX(Subjects!$F$5:$F$32,MATCH($S48,Subjects!$E$5:$E$32,0)),"!")),"Two must be one from A, one from B","")),"")</f>
        <v/>
      </c>
      <c r="AD48" s="23" t="str">
        <f>IF(COUNTA($B48:$J48,$L48:$M48,$O48:$V48)&gt;0,MID(IF(SUM($AG48)=0,"","; "&amp;INDEX(Subjects!$O$5:$O$29,$AH48)&amp;" with "&amp;INDEX(Subjects!$P$5:$P$29,$AH48)&amp;IF($AG48&gt;1," (+"&amp;($AG48-1)&amp;" more)",""))&amp;IF(SUMPRODUCT(($K48:$S48&lt;&gt;"")*(COUNTIF($K48:$S48,$K48:$S48&amp;"")&gt;1))&gt;0,"; Same subject twice",""),3,300),"")</f>
        <v/>
      </c>
      <c r="AE48" s="23" t="str">
        <f>IF(COUNTA($B48:$J48,$L48:$M48,$O48:$V48)&gt;0,MID(IF($U48&lt;&gt;"Y","; Photo","")&amp;IF($V48&lt;&gt;"Y","; Signature",""),3,50),"")</f>
        <v/>
      </c>
      <c r="AF48" s="24" t="str">
        <f>IF(COUNTA($B48:$J48,$L48:$M48,$O48:$V48)&gt;0,IF(SUMPRODUCT(--($X48:$AE48&lt;&gt;""))=0,"OK",SUMPRODUCT(--($X48:$AE48&lt;&gt;""))&amp;" to fix"),"")</f>
        <v/>
      </c>
      <c r="AG48" s="25" t="str">
        <f>IF(COUNTA($B48:$J48,$L48:$M48,$O48:$V48)&gt;0,SUMPRODUCT((Subjects!$O$5:$O$29&lt;&gt;"")*(Subjects!$P$5:$P$29&lt;&gt;"")*(COUNTIF($K48:$S48,Subjects!$O$5:$O$29&amp;"")&gt;0)*(COUNTIF($K48:$S48,Subjects!$P$5:$P$29&amp;"")&gt;0)),"")</f>
        <v/>
      </c>
      <c r="AH48" s="25" t="str">
        <f>IF(SUM($AG48)=0,"",LOOKUP(2,1/((Subjects!$O$5:$O$29&lt;&gt;"")*(Subjects!$P$5:$P$29&lt;&gt;"")*(COUNTIF($K48:$S48,Subjects!$O$5:$O$29&amp;"")&gt;0)*(COUNTIF($K48:$S48,Subjects!$P$5:$P$29&amp;"")&gt;0)),Subjects!$Q$5:$Q$29))</f>
        <v/>
      </c>
    </row>
    <row r="49" spans="1:34" x14ac:dyDescent="0.25">
      <c r="A49" s="19">
        <v>44</v>
      </c>
      <c r="B49" s="8"/>
      <c r="C49" s="20"/>
      <c r="D49" s="4"/>
      <c r="E49" s="8"/>
      <c r="F49" s="21"/>
      <c r="G49" s="8"/>
      <c r="H49" s="4"/>
      <c r="I49" s="4"/>
      <c r="J49" s="4"/>
      <c r="K49" s="8" t="s">
        <v>50</v>
      </c>
      <c r="L49" s="4"/>
      <c r="M49" s="4"/>
      <c r="N49" s="4" t="s">
        <v>53</v>
      </c>
      <c r="O49" s="4"/>
      <c r="P49" s="4"/>
      <c r="Q49" s="4"/>
      <c r="R49" s="4"/>
      <c r="S49" s="4"/>
      <c r="T49" s="8"/>
      <c r="U49" s="8"/>
      <c r="V49" s="8"/>
      <c r="W49" s="22" t="str">
        <f>IF(COUNTA($B49:$J49,$L49:$M49,$O49:$V49)&gt;0,COUNTA($K49:$S49),"")</f>
        <v/>
      </c>
      <c r="X49" s="23" t="str">
        <f>IF(COUNTA($B49:$J49,$L49:$M49,$O49:$V49)&gt;0,MID(IF($B49="","; Section","")&amp;IF($C49="","; Admission no.","")&amp;IF($D49="","; Name","")&amp;IF($E49="","; Gender","")&amp;IF($F49="","; Date of birth","")&amp;IF($G49="","; Nationality","")&amp;IF(COUNTA($H49:$J49)=0,"; Parent or guardian",""),3,300),"")</f>
        <v/>
      </c>
      <c r="Y49" s="23" t="str">
        <f>IF(COUNTA($B49:$J49,$L49:$M49,$O49:$V49)&gt;0,MID(IF($D49="","",IF($D49&lt;&gt;TRIM($D49),"; Name: extra spaces","")&amp;IF(SUMPRODUCT(--ISNUMBER(FIND(" "&amp;{"a","b","c","d","e","f","g","h","i","j","k","l","m","n","o","p","q","r","s","t","u","v","w","x","y","z"}," "&amp;$D49)))&gt;0,"; Name: small first letter",""))&amp;IF($H49="","",IF($H49&lt;&gt;TRIM($H49),"; Mother: extra spaces","")&amp;IF(SUMPRODUCT(--ISNUMBER(FIND(" "&amp;{"a","b","c","d","e","f","g","h","i","j","k","l","m","n","o","p","q","r","s","t","u","v","w","x","y","z"}," "&amp;$H49)))&gt;0,"; Mother: small first letter",""))&amp;IF($I49="","",IF($I49&lt;&gt;TRIM($I49),"; Father: extra spaces","")&amp;IF(SUMPRODUCT(--ISNUMBER(FIND(" "&amp;{"a","b","c","d","e","f","g","h","i","j","k","l","m","n","o","p","q","r","s","t","u","v","w","x","y","z"}," "&amp;$I49)))&gt;0,"; Father: small first letter",""))&amp;IF($J49="","",IF($J49&lt;&gt;TRIM($J49),"; Guardian: extra spaces","")&amp;IF(SUMPRODUCT(--ISNUMBER(FIND(" "&amp;{"a","b","c","d","e","f","g","h","i","j","k","l","m","n","o","p","q","r","s","t","u","v","w","x","y","z"}," "&amp;$J49)))&gt;0,"; Guardian: small first letter","")),3,300),"")</f>
        <v/>
      </c>
      <c r="Z49" s="23" t="str">
        <f>IF(OR(NOT(COUNTA($B49:$J49,$L49:$M49,$O49:$V49)&gt;0),$F49=""),"",IF(NOT(ISNUMBER($F49)),"Not a date",IF(OR((YEAR(Setup!$B$8)-YEAR($F49)-IF(OR(MONTH($F49)&gt;MONTH(Setup!$B$8),AND(MONTH($F49)=MONTH(Setup!$B$8),DAY($F49)&gt;DAY(Setup!$B$8))),1,0))&lt;Setup!$B$10,(YEAR(Setup!$B$8)-YEAR($F49)-IF(OR(MONTH($F49)&gt;MONTH(Setup!$B$8),AND(MONTH($F49)=MONTH(Setup!$B$8),DAY($F49)&gt;DAY(Setup!$B$8))),1,0))&gt;Setup!$C$10),"Age "&amp;(YEAR(Setup!$B$8)-YEAR($F49)-IF(OR(MONTH($F49)&gt;MONTH(Setup!$B$8),AND(MONTH($F49)=MONTH(Setup!$B$8),DAY($F49)&gt;DAY(Setup!$B$8))),1,0))&amp;": check the date","")))</f>
        <v/>
      </c>
      <c r="AA49" s="23" t="str">
        <f>IF(COUNTA($B49:$J49,$L49:$M49,$O49:$V49)&gt;0,MID(IF($K49="","; English missing","")&amp;IF($N49="","; History, Civics and Geography missing","")&amp;IF(AND($T49&lt;&gt;"Y",COUNTA($L49:$M49)=0),"; No second language","")&amp;IF(AND($T49="Y",COUNTA($L49:$M49)&gt;0),"; Exempt, but a second language is filled in","")&amp;IF(AND(COUNTA($L49:$M49)=2,$L49&lt;&gt;"Hindi",$M49&lt;&gt;"Hindi"),"; Two second languages: one must be Hindi",""),3,300),"")</f>
        <v/>
      </c>
      <c r="AB49" s="23" t="str">
        <f>IF(COUNTA($B49:$J49,$L49:$M49,$O49:$V49)&gt;0,IF(COUNTA($O49:$Q49)&lt;2,"Needs 2 or 3, has "&amp;COUNTA($O49:$Q49),""),"")</f>
        <v/>
      </c>
      <c r="AC49" s="23" t="str">
        <f>IF(COUNTA($B49:$J49,$L49:$M49,$O49:$V49)&gt;0,IF(COUNTA($R49:$S49)=0,"Needs 1 or 2",IF(AND($R49&lt;&gt;"",$S49&lt;&gt;"",IFERROR(INDEX(Subjects!$F$5:$F$32,MATCH($R49,Subjects!$E$5:$E$32,0)),"?")=IFERROR(INDEX(Subjects!$F$5:$F$32,MATCH($S49,Subjects!$E$5:$E$32,0)),"!")),"Two must be one from A, one from B","")),"")</f>
        <v/>
      </c>
      <c r="AD49" s="23" t="str">
        <f>IF(COUNTA($B49:$J49,$L49:$M49,$O49:$V49)&gt;0,MID(IF(SUM($AG49)=0,"","; "&amp;INDEX(Subjects!$O$5:$O$29,$AH49)&amp;" with "&amp;INDEX(Subjects!$P$5:$P$29,$AH49)&amp;IF($AG49&gt;1," (+"&amp;($AG49-1)&amp;" more)",""))&amp;IF(SUMPRODUCT(($K49:$S49&lt;&gt;"")*(COUNTIF($K49:$S49,$K49:$S49&amp;"")&gt;1))&gt;0,"; Same subject twice",""),3,300),"")</f>
        <v/>
      </c>
      <c r="AE49" s="23" t="str">
        <f>IF(COUNTA($B49:$J49,$L49:$M49,$O49:$V49)&gt;0,MID(IF($U49&lt;&gt;"Y","; Photo","")&amp;IF($V49&lt;&gt;"Y","; Signature",""),3,50),"")</f>
        <v/>
      </c>
      <c r="AF49" s="24" t="str">
        <f>IF(COUNTA($B49:$J49,$L49:$M49,$O49:$V49)&gt;0,IF(SUMPRODUCT(--($X49:$AE49&lt;&gt;""))=0,"OK",SUMPRODUCT(--($X49:$AE49&lt;&gt;""))&amp;" to fix"),"")</f>
        <v/>
      </c>
      <c r="AG49" s="25" t="str">
        <f>IF(COUNTA($B49:$J49,$L49:$M49,$O49:$V49)&gt;0,SUMPRODUCT((Subjects!$O$5:$O$29&lt;&gt;"")*(Subjects!$P$5:$P$29&lt;&gt;"")*(COUNTIF($K49:$S49,Subjects!$O$5:$O$29&amp;"")&gt;0)*(COUNTIF($K49:$S49,Subjects!$P$5:$P$29&amp;"")&gt;0)),"")</f>
        <v/>
      </c>
      <c r="AH49" s="25" t="str">
        <f>IF(SUM($AG49)=0,"",LOOKUP(2,1/((Subjects!$O$5:$O$29&lt;&gt;"")*(Subjects!$P$5:$P$29&lt;&gt;"")*(COUNTIF($K49:$S49,Subjects!$O$5:$O$29&amp;"")&gt;0)*(COUNTIF($K49:$S49,Subjects!$P$5:$P$29&amp;"")&gt;0)),Subjects!$Q$5:$Q$29))</f>
        <v/>
      </c>
    </row>
    <row r="50" spans="1:34" x14ac:dyDescent="0.25">
      <c r="A50" s="19">
        <v>45</v>
      </c>
      <c r="B50" s="8"/>
      <c r="C50" s="20"/>
      <c r="D50" s="4"/>
      <c r="E50" s="8"/>
      <c r="F50" s="21"/>
      <c r="G50" s="8"/>
      <c r="H50" s="4"/>
      <c r="I50" s="4"/>
      <c r="J50" s="4"/>
      <c r="K50" s="8" t="s">
        <v>50</v>
      </c>
      <c r="L50" s="4"/>
      <c r="M50" s="4"/>
      <c r="N50" s="4" t="s">
        <v>53</v>
      </c>
      <c r="O50" s="4"/>
      <c r="P50" s="4"/>
      <c r="Q50" s="4"/>
      <c r="R50" s="4"/>
      <c r="S50" s="4"/>
      <c r="T50" s="8"/>
      <c r="U50" s="8"/>
      <c r="V50" s="8"/>
      <c r="W50" s="22" t="str">
        <f>IF(COUNTA($B50:$J50,$L50:$M50,$O50:$V50)&gt;0,COUNTA($K50:$S50),"")</f>
        <v/>
      </c>
      <c r="X50" s="23" t="str">
        <f>IF(COUNTA($B50:$J50,$L50:$M50,$O50:$V50)&gt;0,MID(IF($B50="","; Section","")&amp;IF($C50="","; Admission no.","")&amp;IF($D50="","; Name","")&amp;IF($E50="","; Gender","")&amp;IF($F50="","; Date of birth","")&amp;IF($G50="","; Nationality","")&amp;IF(COUNTA($H50:$J50)=0,"; Parent or guardian",""),3,300),"")</f>
        <v/>
      </c>
      <c r="Y50" s="23" t="str">
        <f>IF(COUNTA($B50:$J50,$L50:$M50,$O50:$V50)&gt;0,MID(IF($D50="","",IF($D50&lt;&gt;TRIM($D50),"; Name: extra spaces","")&amp;IF(SUMPRODUCT(--ISNUMBER(FIND(" "&amp;{"a","b","c","d","e","f","g","h","i","j","k","l","m","n","o","p","q","r","s","t","u","v","w","x","y","z"}," "&amp;$D50)))&gt;0,"; Name: small first letter",""))&amp;IF($H50="","",IF($H50&lt;&gt;TRIM($H50),"; Mother: extra spaces","")&amp;IF(SUMPRODUCT(--ISNUMBER(FIND(" "&amp;{"a","b","c","d","e","f","g","h","i","j","k","l","m","n","o","p","q","r","s","t","u","v","w","x","y","z"}," "&amp;$H50)))&gt;0,"; Mother: small first letter",""))&amp;IF($I50="","",IF($I50&lt;&gt;TRIM($I50),"; Father: extra spaces","")&amp;IF(SUMPRODUCT(--ISNUMBER(FIND(" "&amp;{"a","b","c","d","e","f","g","h","i","j","k","l","m","n","o","p","q","r","s","t","u","v","w","x","y","z"}," "&amp;$I50)))&gt;0,"; Father: small first letter",""))&amp;IF($J50="","",IF($J50&lt;&gt;TRIM($J50),"; Guardian: extra spaces","")&amp;IF(SUMPRODUCT(--ISNUMBER(FIND(" "&amp;{"a","b","c","d","e","f","g","h","i","j","k","l","m","n","o","p","q","r","s","t","u","v","w","x","y","z"}," "&amp;$J50)))&gt;0,"; Guardian: small first letter","")),3,300),"")</f>
        <v/>
      </c>
      <c r="Z50" s="23" t="str">
        <f>IF(OR(NOT(COUNTA($B50:$J50,$L50:$M50,$O50:$V50)&gt;0),$F50=""),"",IF(NOT(ISNUMBER($F50)),"Not a date",IF(OR((YEAR(Setup!$B$8)-YEAR($F50)-IF(OR(MONTH($F50)&gt;MONTH(Setup!$B$8),AND(MONTH($F50)=MONTH(Setup!$B$8),DAY($F50)&gt;DAY(Setup!$B$8))),1,0))&lt;Setup!$B$10,(YEAR(Setup!$B$8)-YEAR($F50)-IF(OR(MONTH($F50)&gt;MONTH(Setup!$B$8),AND(MONTH($F50)=MONTH(Setup!$B$8),DAY($F50)&gt;DAY(Setup!$B$8))),1,0))&gt;Setup!$C$10),"Age "&amp;(YEAR(Setup!$B$8)-YEAR($F50)-IF(OR(MONTH($F50)&gt;MONTH(Setup!$B$8),AND(MONTH($F50)=MONTH(Setup!$B$8),DAY($F50)&gt;DAY(Setup!$B$8))),1,0))&amp;": check the date","")))</f>
        <v/>
      </c>
      <c r="AA50" s="23" t="str">
        <f>IF(COUNTA($B50:$J50,$L50:$M50,$O50:$V50)&gt;0,MID(IF($K50="","; English missing","")&amp;IF($N50="","; History, Civics and Geography missing","")&amp;IF(AND($T50&lt;&gt;"Y",COUNTA($L50:$M50)=0),"; No second language","")&amp;IF(AND($T50="Y",COUNTA($L50:$M50)&gt;0),"; Exempt, but a second language is filled in","")&amp;IF(AND(COUNTA($L50:$M50)=2,$L50&lt;&gt;"Hindi",$M50&lt;&gt;"Hindi"),"; Two second languages: one must be Hindi",""),3,300),"")</f>
        <v/>
      </c>
      <c r="AB50" s="23" t="str">
        <f>IF(COUNTA($B50:$J50,$L50:$M50,$O50:$V50)&gt;0,IF(COUNTA($O50:$Q50)&lt;2,"Needs 2 or 3, has "&amp;COUNTA($O50:$Q50),""),"")</f>
        <v/>
      </c>
      <c r="AC50" s="23" t="str">
        <f>IF(COUNTA($B50:$J50,$L50:$M50,$O50:$V50)&gt;0,IF(COUNTA($R50:$S50)=0,"Needs 1 or 2",IF(AND($R50&lt;&gt;"",$S50&lt;&gt;"",IFERROR(INDEX(Subjects!$F$5:$F$32,MATCH($R50,Subjects!$E$5:$E$32,0)),"?")=IFERROR(INDEX(Subjects!$F$5:$F$32,MATCH($S50,Subjects!$E$5:$E$32,0)),"!")),"Two must be one from A, one from B","")),"")</f>
        <v/>
      </c>
      <c r="AD50" s="23" t="str">
        <f>IF(COUNTA($B50:$J50,$L50:$M50,$O50:$V50)&gt;0,MID(IF(SUM($AG50)=0,"","; "&amp;INDEX(Subjects!$O$5:$O$29,$AH50)&amp;" with "&amp;INDEX(Subjects!$P$5:$P$29,$AH50)&amp;IF($AG50&gt;1," (+"&amp;($AG50-1)&amp;" more)",""))&amp;IF(SUMPRODUCT(($K50:$S50&lt;&gt;"")*(COUNTIF($K50:$S50,$K50:$S50&amp;"")&gt;1))&gt;0,"; Same subject twice",""),3,300),"")</f>
        <v/>
      </c>
      <c r="AE50" s="23" t="str">
        <f>IF(COUNTA($B50:$J50,$L50:$M50,$O50:$V50)&gt;0,MID(IF($U50&lt;&gt;"Y","; Photo","")&amp;IF($V50&lt;&gt;"Y","; Signature",""),3,50),"")</f>
        <v/>
      </c>
      <c r="AF50" s="24" t="str">
        <f>IF(COUNTA($B50:$J50,$L50:$M50,$O50:$V50)&gt;0,IF(SUMPRODUCT(--($X50:$AE50&lt;&gt;""))=0,"OK",SUMPRODUCT(--($X50:$AE50&lt;&gt;""))&amp;" to fix"),"")</f>
        <v/>
      </c>
      <c r="AG50" s="25" t="str">
        <f>IF(COUNTA($B50:$J50,$L50:$M50,$O50:$V50)&gt;0,SUMPRODUCT((Subjects!$O$5:$O$29&lt;&gt;"")*(Subjects!$P$5:$P$29&lt;&gt;"")*(COUNTIF($K50:$S50,Subjects!$O$5:$O$29&amp;"")&gt;0)*(COUNTIF($K50:$S50,Subjects!$P$5:$P$29&amp;"")&gt;0)),"")</f>
        <v/>
      </c>
      <c r="AH50" s="25" t="str">
        <f>IF(SUM($AG50)=0,"",LOOKUP(2,1/((Subjects!$O$5:$O$29&lt;&gt;"")*(Subjects!$P$5:$P$29&lt;&gt;"")*(COUNTIF($K50:$S50,Subjects!$O$5:$O$29&amp;"")&gt;0)*(COUNTIF($K50:$S50,Subjects!$P$5:$P$29&amp;"")&gt;0)),Subjects!$Q$5:$Q$29))</f>
        <v/>
      </c>
    </row>
    <row r="51" spans="1:34" x14ac:dyDescent="0.25">
      <c r="A51" s="19">
        <v>46</v>
      </c>
      <c r="B51" s="8"/>
      <c r="C51" s="20"/>
      <c r="D51" s="4"/>
      <c r="E51" s="8"/>
      <c r="F51" s="21"/>
      <c r="G51" s="8"/>
      <c r="H51" s="4"/>
      <c r="I51" s="4"/>
      <c r="J51" s="4"/>
      <c r="K51" s="8" t="s">
        <v>50</v>
      </c>
      <c r="L51" s="4"/>
      <c r="M51" s="4"/>
      <c r="N51" s="4" t="s">
        <v>53</v>
      </c>
      <c r="O51" s="4"/>
      <c r="P51" s="4"/>
      <c r="Q51" s="4"/>
      <c r="R51" s="4"/>
      <c r="S51" s="4"/>
      <c r="T51" s="8"/>
      <c r="U51" s="8"/>
      <c r="V51" s="8"/>
      <c r="W51" s="22" t="str">
        <f>IF(COUNTA($B51:$J51,$L51:$M51,$O51:$V51)&gt;0,COUNTA($K51:$S51),"")</f>
        <v/>
      </c>
      <c r="X51" s="23" t="str">
        <f>IF(COUNTA($B51:$J51,$L51:$M51,$O51:$V51)&gt;0,MID(IF($B51="","; Section","")&amp;IF($C51="","; Admission no.","")&amp;IF($D51="","; Name","")&amp;IF($E51="","; Gender","")&amp;IF($F51="","; Date of birth","")&amp;IF($G51="","; Nationality","")&amp;IF(COUNTA($H51:$J51)=0,"; Parent or guardian",""),3,300),"")</f>
        <v/>
      </c>
      <c r="Y51" s="23" t="str">
        <f>IF(COUNTA($B51:$J51,$L51:$M51,$O51:$V51)&gt;0,MID(IF($D51="","",IF($D51&lt;&gt;TRIM($D51),"; Name: extra spaces","")&amp;IF(SUMPRODUCT(--ISNUMBER(FIND(" "&amp;{"a","b","c","d","e","f","g","h","i","j","k","l","m","n","o","p","q","r","s","t","u","v","w","x","y","z"}," "&amp;$D51)))&gt;0,"; Name: small first letter",""))&amp;IF($H51="","",IF($H51&lt;&gt;TRIM($H51),"; Mother: extra spaces","")&amp;IF(SUMPRODUCT(--ISNUMBER(FIND(" "&amp;{"a","b","c","d","e","f","g","h","i","j","k","l","m","n","o","p","q","r","s","t","u","v","w","x","y","z"}," "&amp;$H51)))&gt;0,"; Mother: small first letter",""))&amp;IF($I51="","",IF($I51&lt;&gt;TRIM($I51),"; Father: extra spaces","")&amp;IF(SUMPRODUCT(--ISNUMBER(FIND(" "&amp;{"a","b","c","d","e","f","g","h","i","j","k","l","m","n","o","p","q","r","s","t","u","v","w","x","y","z"}," "&amp;$I51)))&gt;0,"; Father: small first letter",""))&amp;IF($J51="","",IF($J51&lt;&gt;TRIM($J51),"; Guardian: extra spaces","")&amp;IF(SUMPRODUCT(--ISNUMBER(FIND(" "&amp;{"a","b","c","d","e","f","g","h","i","j","k","l","m","n","o","p","q","r","s","t","u","v","w","x","y","z"}," "&amp;$J51)))&gt;0,"; Guardian: small first letter","")),3,300),"")</f>
        <v/>
      </c>
      <c r="Z51" s="23" t="str">
        <f>IF(OR(NOT(COUNTA($B51:$J51,$L51:$M51,$O51:$V51)&gt;0),$F51=""),"",IF(NOT(ISNUMBER($F51)),"Not a date",IF(OR((YEAR(Setup!$B$8)-YEAR($F51)-IF(OR(MONTH($F51)&gt;MONTH(Setup!$B$8),AND(MONTH($F51)=MONTH(Setup!$B$8),DAY($F51)&gt;DAY(Setup!$B$8))),1,0))&lt;Setup!$B$10,(YEAR(Setup!$B$8)-YEAR($F51)-IF(OR(MONTH($F51)&gt;MONTH(Setup!$B$8),AND(MONTH($F51)=MONTH(Setup!$B$8),DAY($F51)&gt;DAY(Setup!$B$8))),1,0))&gt;Setup!$C$10),"Age "&amp;(YEAR(Setup!$B$8)-YEAR($F51)-IF(OR(MONTH($F51)&gt;MONTH(Setup!$B$8),AND(MONTH($F51)=MONTH(Setup!$B$8),DAY($F51)&gt;DAY(Setup!$B$8))),1,0))&amp;": check the date","")))</f>
        <v/>
      </c>
      <c r="AA51" s="23" t="str">
        <f>IF(COUNTA($B51:$J51,$L51:$M51,$O51:$V51)&gt;0,MID(IF($K51="","; English missing","")&amp;IF($N51="","; History, Civics and Geography missing","")&amp;IF(AND($T51&lt;&gt;"Y",COUNTA($L51:$M51)=0),"; No second language","")&amp;IF(AND($T51="Y",COUNTA($L51:$M51)&gt;0),"; Exempt, but a second language is filled in","")&amp;IF(AND(COUNTA($L51:$M51)=2,$L51&lt;&gt;"Hindi",$M51&lt;&gt;"Hindi"),"; Two second languages: one must be Hindi",""),3,300),"")</f>
        <v/>
      </c>
      <c r="AB51" s="23" t="str">
        <f>IF(COUNTA($B51:$J51,$L51:$M51,$O51:$V51)&gt;0,IF(COUNTA($O51:$Q51)&lt;2,"Needs 2 or 3, has "&amp;COUNTA($O51:$Q51),""),"")</f>
        <v/>
      </c>
      <c r="AC51" s="23" t="str">
        <f>IF(COUNTA($B51:$J51,$L51:$M51,$O51:$V51)&gt;0,IF(COUNTA($R51:$S51)=0,"Needs 1 or 2",IF(AND($R51&lt;&gt;"",$S51&lt;&gt;"",IFERROR(INDEX(Subjects!$F$5:$F$32,MATCH($R51,Subjects!$E$5:$E$32,0)),"?")=IFERROR(INDEX(Subjects!$F$5:$F$32,MATCH($S51,Subjects!$E$5:$E$32,0)),"!")),"Two must be one from A, one from B","")),"")</f>
        <v/>
      </c>
      <c r="AD51" s="23" t="str">
        <f>IF(COUNTA($B51:$J51,$L51:$M51,$O51:$V51)&gt;0,MID(IF(SUM($AG51)=0,"","; "&amp;INDEX(Subjects!$O$5:$O$29,$AH51)&amp;" with "&amp;INDEX(Subjects!$P$5:$P$29,$AH51)&amp;IF($AG51&gt;1," (+"&amp;($AG51-1)&amp;" more)",""))&amp;IF(SUMPRODUCT(($K51:$S51&lt;&gt;"")*(COUNTIF($K51:$S51,$K51:$S51&amp;"")&gt;1))&gt;0,"; Same subject twice",""),3,300),"")</f>
        <v/>
      </c>
      <c r="AE51" s="23" t="str">
        <f>IF(COUNTA($B51:$J51,$L51:$M51,$O51:$V51)&gt;0,MID(IF($U51&lt;&gt;"Y","; Photo","")&amp;IF($V51&lt;&gt;"Y","; Signature",""),3,50),"")</f>
        <v/>
      </c>
      <c r="AF51" s="24" t="str">
        <f>IF(COUNTA($B51:$J51,$L51:$M51,$O51:$V51)&gt;0,IF(SUMPRODUCT(--($X51:$AE51&lt;&gt;""))=0,"OK",SUMPRODUCT(--($X51:$AE51&lt;&gt;""))&amp;" to fix"),"")</f>
        <v/>
      </c>
      <c r="AG51" s="25" t="str">
        <f>IF(COUNTA($B51:$J51,$L51:$M51,$O51:$V51)&gt;0,SUMPRODUCT((Subjects!$O$5:$O$29&lt;&gt;"")*(Subjects!$P$5:$P$29&lt;&gt;"")*(COUNTIF($K51:$S51,Subjects!$O$5:$O$29&amp;"")&gt;0)*(COUNTIF($K51:$S51,Subjects!$P$5:$P$29&amp;"")&gt;0)),"")</f>
        <v/>
      </c>
      <c r="AH51" s="25" t="str">
        <f>IF(SUM($AG51)=0,"",LOOKUP(2,1/((Subjects!$O$5:$O$29&lt;&gt;"")*(Subjects!$P$5:$P$29&lt;&gt;"")*(COUNTIF($K51:$S51,Subjects!$O$5:$O$29&amp;"")&gt;0)*(COUNTIF($K51:$S51,Subjects!$P$5:$P$29&amp;"")&gt;0)),Subjects!$Q$5:$Q$29))</f>
        <v/>
      </c>
    </row>
    <row r="52" spans="1:34" x14ac:dyDescent="0.25">
      <c r="A52" s="19">
        <v>47</v>
      </c>
      <c r="B52" s="8"/>
      <c r="C52" s="20"/>
      <c r="D52" s="4"/>
      <c r="E52" s="8"/>
      <c r="F52" s="21"/>
      <c r="G52" s="8"/>
      <c r="H52" s="4"/>
      <c r="I52" s="4"/>
      <c r="J52" s="4"/>
      <c r="K52" s="8" t="s">
        <v>50</v>
      </c>
      <c r="L52" s="4"/>
      <c r="M52" s="4"/>
      <c r="N52" s="4" t="s">
        <v>53</v>
      </c>
      <c r="O52" s="4"/>
      <c r="P52" s="4"/>
      <c r="Q52" s="4"/>
      <c r="R52" s="4"/>
      <c r="S52" s="4"/>
      <c r="T52" s="8"/>
      <c r="U52" s="8"/>
      <c r="V52" s="8"/>
      <c r="W52" s="22" t="str">
        <f>IF(COUNTA($B52:$J52,$L52:$M52,$O52:$V52)&gt;0,COUNTA($K52:$S52),"")</f>
        <v/>
      </c>
      <c r="X52" s="23" t="str">
        <f>IF(COUNTA($B52:$J52,$L52:$M52,$O52:$V52)&gt;0,MID(IF($B52="","; Section","")&amp;IF($C52="","; Admission no.","")&amp;IF($D52="","; Name","")&amp;IF($E52="","; Gender","")&amp;IF($F52="","; Date of birth","")&amp;IF($G52="","; Nationality","")&amp;IF(COUNTA($H52:$J52)=0,"; Parent or guardian",""),3,300),"")</f>
        <v/>
      </c>
      <c r="Y52" s="23" t="str">
        <f>IF(COUNTA($B52:$J52,$L52:$M52,$O52:$V52)&gt;0,MID(IF($D52="","",IF($D52&lt;&gt;TRIM($D52),"; Name: extra spaces","")&amp;IF(SUMPRODUCT(--ISNUMBER(FIND(" "&amp;{"a","b","c","d","e","f","g","h","i","j","k","l","m","n","o","p","q","r","s","t","u","v","w","x","y","z"}," "&amp;$D52)))&gt;0,"; Name: small first letter",""))&amp;IF($H52="","",IF($H52&lt;&gt;TRIM($H52),"; Mother: extra spaces","")&amp;IF(SUMPRODUCT(--ISNUMBER(FIND(" "&amp;{"a","b","c","d","e","f","g","h","i","j","k","l","m","n","o","p","q","r","s","t","u","v","w","x","y","z"}," "&amp;$H52)))&gt;0,"; Mother: small first letter",""))&amp;IF($I52="","",IF($I52&lt;&gt;TRIM($I52),"; Father: extra spaces","")&amp;IF(SUMPRODUCT(--ISNUMBER(FIND(" "&amp;{"a","b","c","d","e","f","g","h","i","j","k","l","m","n","o","p","q","r","s","t","u","v","w","x","y","z"}," "&amp;$I52)))&gt;0,"; Father: small first letter",""))&amp;IF($J52="","",IF($J52&lt;&gt;TRIM($J52),"; Guardian: extra spaces","")&amp;IF(SUMPRODUCT(--ISNUMBER(FIND(" "&amp;{"a","b","c","d","e","f","g","h","i","j","k","l","m","n","o","p","q","r","s","t","u","v","w","x","y","z"}," "&amp;$J52)))&gt;0,"; Guardian: small first letter","")),3,300),"")</f>
        <v/>
      </c>
      <c r="Z52" s="23" t="str">
        <f>IF(OR(NOT(COUNTA($B52:$J52,$L52:$M52,$O52:$V52)&gt;0),$F52=""),"",IF(NOT(ISNUMBER($F52)),"Not a date",IF(OR((YEAR(Setup!$B$8)-YEAR($F52)-IF(OR(MONTH($F52)&gt;MONTH(Setup!$B$8),AND(MONTH($F52)=MONTH(Setup!$B$8),DAY($F52)&gt;DAY(Setup!$B$8))),1,0))&lt;Setup!$B$10,(YEAR(Setup!$B$8)-YEAR($F52)-IF(OR(MONTH($F52)&gt;MONTH(Setup!$B$8),AND(MONTH($F52)=MONTH(Setup!$B$8),DAY($F52)&gt;DAY(Setup!$B$8))),1,0))&gt;Setup!$C$10),"Age "&amp;(YEAR(Setup!$B$8)-YEAR($F52)-IF(OR(MONTH($F52)&gt;MONTH(Setup!$B$8),AND(MONTH($F52)=MONTH(Setup!$B$8),DAY($F52)&gt;DAY(Setup!$B$8))),1,0))&amp;": check the date","")))</f>
        <v/>
      </c>
      <c r="AA52" s="23" t="str">
        <f>IF(COUNTA($B52:$J52,$L52:$M52,$O52:$V52)&gt;0,MID(IF($K52="","; English missing","")&amp;IF($N52="","; History, Civics and Geography missing","")&amp;IF(AND($T52&lt;&gt;"Y",COUNTA($L52:$M52)=0),"; No second language","")&amp;IF(AND($T52="Y",COUNTA($L52:$M52)&gt;0),"; Exempt, but a second language is filled in","")&amp;IF(AND(COUNTA($L52:$M52)=2,$L52&lt;&gt;"Hindi",$M52&lt;&gt;"Hindi"),"; Two second languages: one must be Hindi",""),3,300),"")</f>
        <v/>
      </c>
      <c r="AB52" s="23" t="str">
        <f>IF(COUNTA($B52:$J52,$L52:$M52,$O52:$V52)&gt;0,IF(COUNTA($O52:$Q52)&lt;2,"Needs 2 or 3, has "&amp;COUNTA($O52:$Q52),""),"")</f>
        <v/>
      </c>
      <c r="AC52" s="23" t="str">
        <f>IF(COUNTA($B52:$J52,$L52:$M52,$O52:$V52)&gt;0,IF(COUNTA($R52:$S52)=0,"Needs 1 or 2",IF(AND($R52&lt;&gt;"",$S52&lt;&gt;"",IFERROR(INDEX(Subjects!$F$5:$F$32,MATCH($R52,Subjects!$E$5:$E$32,0)),"?")=IFERROR(INDEX(Subjects!$F$5:$F$32,MATCH($S52,Subjects!$E$5:$E$32,0)),"!")),"Two must be one from A, one from B","")),"")</f>
        <v/>
      </c>
      <c r="AD52" s="23" t="str">
        <f>IF(COUNTA($B52:$J52,$L52:$M52,$O52:$V52)&gt;0,MID(IF(SUM($AG52)=0,"","; "&amp;INDEX(Subjects!$O$5:$O$29,$AH52)&amp;" with "&amp;INDEX(Subjects!$P$5:$P$29,$AH52)&amp;IF($AG52&gt;1," (+"&amp;($AG52-1)&amp;" more)",""))&amp;IF(SUMPRODUCT(($K52:$S52&lt;&gt;"")*(COUNTIF($K52:$S52,$K52:$S52&amp;"")&gt;1))&gt;0,"; Same subject twice",""),3,300),"")</f>
        <v/>
      </c>
      <c r="AE52" s="23" t="str">
        <f>IF(COUNTA($B52:$J52,$L52:$M52,$O52:$V52)&gt;0,MID(IF($U52&lt;&gt;"Y","; Photo","")&amp;IF($V52&lt;&gt;"Y","; Signature",""),3,50),"")</f>
        <v/>
      </c>
      <c r="AF52" s="24" t="str">
        <f>IF(COUNTA($B52:$J52,$L52:$M52,$O52:$V52)&gt;0,IF(SUMPRODUCT(--($X52:$AE52&lt;&gt;""))=0,"OK",SUMPRODUCT(--($X52:$AE52&lt;&gt;""))&amp;" to fix"),"")</f>
        <v/>
      </c>
      <c r="AG52" s="25" t="str">
        <f>IF(COUNTA($B52:$J52,$L52:$M52,$O52:$V52)&gt;0,SUMPRODUCT((Subjects!$O$5:$O$29&lt;&gt;"")*(Subjects!$P$5:$P$29&lt;&gt;"")*(COUNTIF($K52:$S52,Subjects!$O$5:$O$29&amp;"")&gt;0)*(COUNTIF($K52:$S52,Subjects!$P$5:$P$29&amp;"")&gt;0)),"")</f>
        <v/>
      </c>
      <c r="AH52" s="25" t="str">
        <f>IF(SUM($AG52)=0,"",LOOKUP(2,1/((Subjects!$O$5:$O$29&lt;&gt;"")*(Subjects!$P$5:$P$29&lt;&gt;"")*(COUNTIF($K52:$S52,Subjects!$O$5:$O$29&amp;"")&gt;0)*(COUNTIF($K52:$S52,Subjects!$P$5:$P$29&amp;"")&gt;0)),Subjects!$Q$5:$Q$29))</f>
        <v/>
      </c>
    </row>
    <row r="53" spans="1:34" x14ac:dyDescent="0.25">
      <c r="A53" s="19">
        <v>48</v>
      </c>
      <c r="B53" s="8"/>
      <c r="C53" s="20"/>
      <c r="D53" s="4"/>
      <c r="E53" s="8"/>
      <c r="F53" s="21"/>
      <c r="G53" s="8"/>
      <c r="H53" s="4"/>
      <c r="I53" s="4"/>
      <c r="J53" s="4"/>
      <c r="K53" s="8" t="s">
        <v>50</v>
      </c>
      <c r="L53" s="4"/>
      <c r="M53" s="4"/>
      <c r="N53" s="4" t="s">
        <v>53</v>
      </c>
      <c r="O53" s="4"/>
      <c r="P53" s="4"/>
      <c r="Q53" s="4"/>
      <c r="R53" s="4"/>
      <c r="S53" s="4"/>
      <c r="T53" s="8"/>
      <c r="U53" s="8"/>
      <c r="V53" s="8"/>
      <c r="W53" s="22" t="str">
        <f>IF(COUNTA($B53:$J53,$L53:$M53,$O53:$V53)&gt;0,COUNTA($K53:$S53),"")</f>
        <v/>
      </c>
      <c r="X53" s="23" t="str">
        <f>IF(COUNTA($B53:$J53,$L53:$M53,$O53:$V53)&gt;0,MID(IF($B53="","; Section","")&amp;IF($C53="","; Admission no.","")&amp;IF($D53="","; Name","")&amp;IF($E53="","; Gender","")&amp;IF($F53="","; Date of birth","")&amp;IF($G53="","; Nationality","")&amp;IF(COUNTA($H53:$J53)=0,"; Parent or guardian",""),3,300),"")</f>
        <v/>
      </c>
      <c r="Y53" s="23" t="str">
        <f>IF(COUNTA($B53:$J53,$L53:$M53,$O53:$V53)&gt;0,MID(IF($D53="","",IF($D53&lt;&gt;TRIM($D53),"; Name: extra spaces","")&amp;IF(SUMPRODUCT(--ISNUMBER(FIND(" "&amp;{"a","b","c","d","e","f","g","h","i","j","k","l","m","n","o","p","q","r","s","t","u","v","w","x","y","z"}," "&amp;$D53)))&gt;0,"; Name: small first letter",""))&amp;IF($H53="","",IF($H53&lt;&gt;TRIM($H53),"; Mother: extra spaces","")&amp;IF(SUMPRODUCT(--ISNUMBER(FIND(" "&amp;{"a","b","c","d","e","f","g","h","i","j","k","l","m","n","o","p","q","r","s","t","u","v","w","x","y","z"}," "&amp;$H53)))&gt;0,"; Mother: small first letter",""))&amp;IF($I53="","",IF($I53&lt;&gt;TRIM($I53),"; Father: extra spaces","")&amp;IF(SUMPRODUCT(--ISNUMBER(FIND(" "&amp;{"a","b","c","d","e","f","g","h","i","j","k","l","m","n","o","p","q","r","s","t","u","v","w","x","y","z"}," "&amp;$I53)))&gt;0,"; Father: small first letter",""))&amp;IF($J53="","",IF($J53&lt;&gt;TRIM($J53),"; Guardian: extra spaces","")&amp;IF(SUMPRODUCT(--ISNUMBER(FIND(" "&amp;{"a","b","c","d","e","f","g","h","i","j","k","l","m","n","o","p","q","r","s","t","u","v","w","x","y","z"}," "&amp;$J53)))&gt;0,"; Guardian: small first letter","")),3,300),"")</f>
        <v/>
      </c>
      <c r="Z53" s="23" t="str">
        <f>IF(OR(NOT(COUNTA($B53:$J53,$L53:$M53,$O53:$V53)&gt;0),$F53=""),"",IF(NOT(ISNUMBER($F53)),"Not a date",IF(OR((YEAR(Setup!$B$8)-YEAR($F53)-IF(OR(MONTH($F53)&gt;MONTH(Setup!$B$8),AND(MONTH($F53)=MONTH(Setup!$B$8),DAY($F53)&gt;DAY(Setup!$B$8))),1,0))&lt;Setup!$B$10,(YEAR(Setup!$B$8)-YEAR($F53)-IF(OR(MONTH($F53)&gt;MONTH(Setup!$B$8),AND(MONTH($F53)=MONTH(Setup!$B$8),DAY($F53)&gt;DAY(Setup!$B$8))),1,0))&gt;Setup!$C$10),"Age "&amp;(YEAR(Setup!$B$8)-YEAR($F53)-IF(OR(MONTH($F53)&gt;MONTH(Setup!$B$8),AND(MONTH($F53)=MONTH(Setup!$B$8),DAY($F53)&gt;DAY(Setup!$B$8))),1,0))&amp;": check the date","")))</f>
        <v/>
      </c>
      <c r="AA53" s="23" t="str">
        <f>IF(COUNTA($B53:$J53,$L53:$M53,$O53:$V53)&gt;0,MID(IF($K53="","; English missing","")&amp;IF($N53="","; History, Civics and Geography missing","")&amp;IF(AND($T53&lt;&gt;"Y",COUNTA($L53:$M53)=0),"; No second language","")&amp;IF(AND($T53="Y",COUNTA($L53:$M53)&gt;0),"; Exempt, but a second language is filled in","")&amp;IF(AND(COUNTA($L53:$M53)=2,$L53&lt;&gt;"Hindi",$M53&lt;&gt;"Hindi"),"; Two second languages: one must be Hindi",""),3,300),"")</f>
        <v/>
      </c>
      <c r="AB53" s="23" t="str">
        <f>IF(COUNTA($B53:$J53,$L53:$M53,$O53:$V53)&gt;0,IF(COUNTA($O53:$Q53)&lt;2,"Needs 2 or 3, has "&amp;COUNTA($O53:$Q53),""),"")</f>
        <v/>
      </c>
      <c r="AC53" s="23" t="str">
        <f>IF(COUNTA($B53:$J53,$L53:$M53,$O53:$V53)&gt;0,IF(COUNTA($R53:$S53)=0,"Needs 1 or 2",IF(AND($R53&lt;&gt;"",$S53&lt;&gt;"",IFERROR(INDEX(Subjects!$F$5:$F$32,MATCH($R53,Subjects!$E$5:$E$32,0)),"?")=IFERROR(INDEX(Subjects!$F$5:$F$32,MATCH($S53,Subjects!$E$5:$E$32,0)),"!")),"Two must be one from A, one from B","")),"")</f>
        <v/>
      </c>
      <c r="AD53" s="23" t="str">
        <f>IF(COUNTA($B53:$J53,$L53:$M53,$O53:$V53)&gt;0,MID(IF(SUM($AG53)=0,"","; "&amp;INDEX(Subjects!$O$5:$O$29,$AH53)&amp;" with "&amp;INDEX(Subjects!$P$5:$P$29,$AH53)&amp;IF($AG53&gt;1," (+"&amp;($AG53-1)&amp;" more)",""))&amp;IF(SUMPRODUCT(($K53:$S53&lt;&gt;"")*(COUNTIF($K53:$S53,$K53:$S53&amp;"")&gt;1))&gt;0,"; Same subject twice",""),3,300),"")</f>
        <v/>
      </c>
      <c r="AE53" s="23" t="str">
        <f>IF(COUNTA($B53:$J53,$L53:$M53,$O53:$V53)&gt;0,MID(IF($U53&lt;&gt;"Y","; Photo","")&amp;IF($V53&lt;&gt;"Y","; Signature",""),3,50),"")</f>
        <v/>
      </c>
      <c r="AF53" s="24" t="str">
        <f>IF(COUNTA($B53:$J53,$L53:$M53,$O53:$V53)&gt;0,IF(SUMPRODUCT(--($X53:$AE53&lt;&gt;""))=0,"OK",SUMPRODUCT(--($X53:$AE53&lt;&gt;""))&amp;" to fix"),"")</f>
        <v/>
      </c>
      <c r="AG53" s="25" t="str">
        <f>IF(COUNTA($B53:$J53,$L53:$M53,$O53:$V53)&gt;0,SUMPRODUCT((Subjects!$O$5:$O$29&lt;&gt;"")*(Subjects!$P$5:$P$29&lt;&gt;"")*(COUNTIF($K53:$S53,Subjects!$O$5:$O$29&amp;"")&gt;0)*(COUNTIF($K53:$S53,Subjects!$P$5:$P$29&amp;"")&gt;0)),"")</f>
        <v/>
      </c>
      <c r="AH53" s="25" t="str">
        <f>IF(SUM($AG53)=0,"",LOOKUP(2,1/((Subjects!$O$5:$O$29&lt;&gt;"")*(Subjects!$P$5:$P$29&lt;&gt;"")*(COUNTIF($K53:$S53,Subjects!$O$5:$O$29&amp;"")&gt;0)*(COUNTIF($K53:$S53,Subjects!$P$5:$P$29&amp;"")&gt;0)),Subjects!$Q$5:$Q$29))</f>
        <v/>
      </c>
    </row>
    <row r="54" spans="1:34" x14ac:dyDescent="0.25">
      <c r="A54" s="19">
        <v>49</v>
      </c>
      <c r="B54" s="8"/>
      <c r="C54" s="20"/>
      <c r="D54" s="4"/>
      <c r="E54" s="8"/>
      <c r="F54" s="21"/>
      <c r="G54" s="8"/>
      <c r="H54" s="4"/>
      <c r="I54" s="4"/>
      <c r="J54" s="4"/>
      <c r="K54" s="8" t="s">
        <v>50</v>
      </c>
      <c r="L54" s="4"/>
      <c r="M54" s="4"/>
      <c r="N54" s="4" t="s">
        <v>53</v>
      </c>
      <c r="O54" s="4"/>
      <c r="P54" s="4"/>
      <c r="Q54" s="4"/>
      <c r="R54" s="4"/>
      <c r="S54" s="4"/>
      <c r="T54" s="8"/>
      <c r="U54" s="8"/>
      <c r="V54" s="8"/>
      <c r="W54" s="22" t="str">
        <f>IF(COUNTA($B54:$J54,$L54:$M54,$O54:$V54)&gt;0,COUNTA($K54:$S54),"")</f>
        <v/>
      </c>
      <c r="X54" s="23" t="str">
        <f>IF(COUNTA($B54:$J54,$L54:$M54,$O54:$V54)&gt;0,MID(IF($B54="","; Section","")&amp;IF($C54="","; Admission no.","")&amp;IF($D54="","; Name","")&amp;IF($E54="","; Gender","")&amp;IF($F54="","; Date of birth","")&amp;IF($G54="","; Nationality","")&amp;IF(COUNTA($H54:$J54)=0,"; Parent or guardian",""),3,300),"")</f>
        <v/>
      </c>
      <c r="Y54" s="23" t="str">
        <f>IF(COUNTA($B54:$J54,$L54:$M54,$O54:$V54)&gt;0,MID(IF($D54="","",IF($D54&lt;&gt;TRIM($D54),"; Name: extra spaces","")&amp;IF(SUMPRODUCT(--ISNUMBER(FIND(" "&amp;{"a","b","c","d","e","f","g","h","i","j","k","l","m","n","o","p","q","r","s","t","u","v","w","x","y","z"}," "&amp;$D54)))&gt;0,"; Name: small first letter",""))&amp;IF($H54="","",IF($H54&lt;&gt;TRIM($H54),"; Mother: extra spaces","")&amp;IF(SUMPRODUCT(--ISNUMBER(FIND(" "&amp;{"a","b","c","d","e","f","g","h","i","j","k","l","m","n","o","p","q","r","s","t","u","v","w","x","y","z"}," "&amp;$H54)))&gt;0,"; Mother: small first letter",""))&amp;IF($I54="","",IF($I54&lt;&gt;TRIM($I54),"; Father: extra spaces","")&amp;IF(SUMPRODUCT(--ISNUMBER(FIND(" "&amp;{"a","b","c","d","e","f","g","h","i","j","k","l","m","n","o","p","q","r","s","t","u","v","w","x","y","z"}," "&amp;$I54)))&gt;0,"; Father: small first letter",""))&amp;IF($J54="","",IF($J54&lt;&gt;TRIM($J54),"; Guardian: extra spaces","")&amp;IF(SUMPRODUCT(--ISNUMBER(FIND(" "&amp;{"a","b","c","d","e","f","g","h","i","j","k","l","m","n","o","p","q","r","s","t","u","v","w","x","y","z"}," "&amp;$J54)))&gt;0,"; Guardian: small first letter","")),3,300),"")</f>
        <v/>
      </c>
      <c r="Z54" s="23" t="str">
        <f>IF(OR(NOT(COUNTA($B54:$J54,$L54:$M54,$O54:$V54)&gt;0),$F54=""),"",IF(NOT(ISNUMBER($F54)),"Not a date",IF(OR((YEAR(Setup!$B$8)-YEAR($F54)-IF(OR(MONTH($F54)&gt;MONTH(Setup!$B$8),AND(MONTH($F54)=MONTH(Setup!$B$8),DAY($F54)&gt;DAY(Setup!$B$8))),1,0))&lt;Setup!$B$10,(YEAR(Setup!$B$8)-YEAR($F54)-IF(OR(MONTH($F54)&gt;MONTH(Setup!$B$8),AND(MONTH($F54)=MONTH(Setup!$B$8),DAY($F54)&gt;DAY(Setup!$B$8))),1,0))&gt;Setup!$C$10),"Age "&amp;(YEAR(Setup!$B$8)-YEAR($F54)-IF(OR(MONTH($F54)&gt;MONTH(Setup!$B$8),AND(MONTH($F54)=MONTH(Setup!$B$8),DAY($F54)&gt;DAY(Setup!$B$8))),1,0))&amp;": check the date","")))</f>
        <v/>
      </c>
      <c r="AA54" s="23" t="str">
        <f>IF(COUNTA($B54:$J54,$L54:$M54,$O54:$V54)&gt;0,MID(IF($K54="","; English missing","")&amp;IF($N54="","; History, Civics and Geography missing","")&amp;IF(AND($T54&lt;&gt;"Y",COUNTA($L54:$M54)=0),"; No second language","")&amp;IF(AND($T54="Y",COUNTA($L54:$M54)&gt;0),"; Exempt, but a second language is filled in","")&amp;IF(AND(COUNTA($L54:$M54)=2,$L54&lt;&gt;"Hindi",$M54&lt;&gt;"Hindi"),"; Two second languages: one must be Hindi",""),3,300),"")</f>
        <v/>
      </c>
      <c r="AB54" s="23" t="str">
        <f>IF(COUNTA($B54:$J54,$L54:$M54,$O54:$V54)&gt;0,IF(COUNTA($O54:$Q54)&lt;2,"Needs 2 or 3, has "&amp;COUNTA($O54:$Q54),""),"")</f>
        <v/>
      </c>
      <c r="AC54" s="23" t="str">
        <f>IF(COUNTA($B54:$J54,$L54:$M54,$O54:$V54)&gt;0,IF(COUNTA($R54:$S54)=0,"Needs 1 or 2",IF(AND($R54&lt;&gt;"",$S54&lt;&gt;"",IFERROR(INDEX(Subjects!$F$5:$F$32,MATCH($R54,Subjects!$E$5:$E$32,0)),"?")=IFERROR(INDEX(Subjects!$F$5:$F$32,MATCH($S54,Subjects!$E$5:$E$32,0)),"!")),"Two must be one from A, one from B","")),"")</f>
        <v/>
      </c>
      <c r="AD54" s="23" t="str">
        <f>IF(COUNTA($B54:$J54,$L54:$M54,$O54:$V54)&gt;0,MID(IF(SUM($AG54)=0,"","; "&amp;INDEX(Subjects!$O$5:$O$29,$AH54)&amp;" with "&amp;INDEX(Subjects!$P$5:$P$29,$AH54)&amp;IF($AG54&gt;1," (+"&amp;($AG54-1)&amp;" more)",""))&amp;IF(SUMPRODUCT(($K54:$S54&lt;&gt;"")*(COUNTIF($K54:$S54,$K54:$S54&amp;"")&gt;1))&gt;0,"; Same subject twice",""),3,300),"")</f>
        <v/>
      </c>
      <c r="AE54" s="23" t="str">
        <f>IF(COUNTA($B54:$J54,$L54:$M54,$O54:$V54)&gt;0,MID(IF($U54&lt;&gt;"Y","; Photo","")&amp;IF($V54&lt;&gt;"Y","; Signature",""),3,50),"")</f>
        <v/>
      </c>
      <c r="AF54" s="24" t="str">
        <f>IF(COUNTA($B54:$J54,$L54:$M54,$O54:$V54)&gt;0,IF(SUMPRODUCT(--($X54:$AE54&lt;&gt;""))=0,"OK",SUMPRODUCT(--($X54:$AE54&lt;&gt;""))&amp;" to fix"),"")</f>
        <v/>
      </c>
      <c r="AG54" s="25" t="str">
        <f>IF(COUNTA($B54:$J54,$L54:$M54,$O54:$V54)&gt;0,SUMPRODUCT((Subjects!$O$5:$O$29&lt;&gt;"")*(Subjects!$P$5:$P$29&lt;&gt;"")*(COUNTIF($K54:$S54,Subjects!$O$5:$O$29&amp;"")&gt;0)*(COUNTIF($K54:$S54,Subjects!$P$5:$P$29&amp;"")&gt;0)),"")</f>
        <v/>
      </c>
      <c r="AH54" s="25" t="str">
        <f>IF(SUM($AG54)=0,"",LOOKUP(2,1/((Subjects!$O$5:$O$29&lt;&gt;"")*(Subjects!$P$5:$P$29&lt;&gt;"")*(COUNTIF($K54:$S54,Subjects!$O$5:$O$29&amp;"")&gt;0)*(COUNTIF($K54:$S54,Subjects!$P$5:$P$29&amp;"")&gt;0)),Subjects!$Q$5:$Q$29))</f>
        <v/>
      </c>
    </row>
    <row r="55" spans="1:34" x14ac:dyDescent="0.25">
      <c r="A55" s="19">
        <v>50</v>
      </c>
      <c r="B55" s="8"/>
      <c r="C55" s="20"/>
      <c r="D55" s="4"/>
      <c r="E55" s="8"/>
      <c r="F55" s="21"/>
      <c r="G55" s="8"/>
      <c r="H55" s="4"/>
      <c r="I55" s="4"/>
      <c r="J55" s="4"/>
      <c r="K55" s="8" t="s">
        <v>50</v>
      </c>
      <c r="L55" s="4"/>
      <c r="M55" s="4"/>
      <c r="N55" s="4" t="s">
        <v>53</v>
      </c>
      <c r="O55" s="4"/>
      <c r="P55" s="4"/>
      <c r="Q55" s="4"/>
      <c r="R55" s="4"/>
      <c r="S55" s="4"/>
      <c r="T55" s="8"/>
      <c r="U55" s="8"/>
      <c r="V55" s="8"/>
      <c r="W55" s="22" t="str">
        <f>IF(COUNTA($B55:$J55,$L55:$M55,$O55:$V55)&gt;0,COUNTA($K55:$S55),"")</f>
        <v/>
      </c>
      <c r="X55" s="23" t="str">
        <f>IF(COUNTA($B55:$J55,$L55:$M55,$O55:$V55)&gt;0,MID(IF($B55="","; Section","")&amp;IF($C55="","; Admission no.","")&amp;IF($D55="","; Name","")&amp;IF($E55="","; Gender","")&amp;IF($F55="","; Date of birth","")&amp;IF($G55="","; Nationality","")&amp;IF(COUNTA($H55:$J55)=0,"; Parent or guardian",""),3,300),"")</f>
        <v/>
      </c>
      <c r="Y55" s="23" t="str">
        <f>IF(COUNTA($B55:$J55,$L55:$M55,$O55:$V55)&gt;0,MID(IF($D55="","",IF($D55&lt;&gt;TRIM($D55),"; Name: extra spaces","")&amp;IF(SUMPRODUCT(--ISNUMBER(FIND(" "&amp;{"a","b","c","d","e","f","g","h","i","j","k","l","m","n","o","p","q","r","s","t","u","v","w","x","y","z"}," "&amp;$D55)))&gt;0,"; Name: small first letter",""))&amp;IF($H55="","",IF($H55&lt;&gt;TRIM($H55),"; Mother: extra spaces","")&amp;IF(SUMPRODUCT(--ISNUMBER(FIND(" "&amp;{"a","b","c","d","e","f","g","h","i","j","k","l","m","n","o","p","q","r","s","t","u","v","w","x","y","z"}," "&amp;$H55)))&gt;0,"; Mother: small first letter",""))&amp;IF($I55="","",IF($I55&lt;&gt;TRIM($I55),"; Father: extra spaces","")&amp;IF(SUMPRODUCT(--ISNUMBER(FIND(" "&amp;{"a","b","c","d","e","f","g","h","i","j","k","l","m","n","o","p","q","r","s","t","u","v","w","x","y","z"}," "&amp;$I55)))&gt;0,"; Father: small first letter",""))&amp;IF($J55="","",IF($J55&lt;&gt;TRIM($J55),"; Guardian: extra spaces","")&amp;IF(SUMPRODUCT(--ISNUMBER(FIND(" "&amp;{"a","b","c","d","e","f","g","h","i","j","k","l","m","n","o","p","q","r","s","t","u","v","w","x","y","z"}," "&amp;$J55)))&gt;0,"; Guardian: small first letter","")),3,300),"")</f>
        <v/>
      </c>
      <c r="Z55" s="23" t="str">
        <f>IF(OR(NOT(COUNTA($B55:$J55,$L55:$M55,$O55:$V55)&gt;0),$F55=""),"",IF(NOT(ISNUMBER($F55)),"Not a date",IF(OR((YEAR(Setup!$B$8)-YEAR($F55)-IF(OR(MONTH($F55)&gt;MONTH(Setup!$B$8),AND(MONTH($F55)=MONTH(Setup!$B$8),DAY($F55)&gt;DAY(Setup!$B$8))),1,0))&lt;Setup!$B$10,(YEAR(Setup!$B$8)-YEAR($F55)-IF(OR(MONTH($F55)&gt;MONTH(Setup!$B$8),AND(MONTH($F55)=MONTH(Setup!$B$8),DAY($F55)&gt;DAY(Setup!$B$8))),1,0))&gt;Setup!$C$10),"Age "&amp;(YEAR(Setup!$B$8)-YEAR($F55)-IF(OR(MONTH($F55)&gt;MONTH(Setup!$B$8),AND(MONTH($F55)=MONTH(Setup!$B$8),DAY($F55)&gt;DAY(Setup!$B$8))),1,0))&amp;": check the date","")))</f>
        <v/>
      </c>
      <c r="AA55" s="23" t="str">
        <f>IF(COUNTA($B55:$J55,$L55:$M55,$O55:$V55)&gt;0,MID(IF($K55="","; English missing","")&amp;IF($N55="","; History, Civics and Geography missing","")&amp;IF(AND($T55&lt;&gt;"Y",COUNTA($L55:$M55)=0),"; No second language","")&amp;IF(AND($T55="Y",COUNTA($L55:$M55)&gt;0),"; Exempt, but a second language is filled in","")&amp;IF(AND(COUNTA($L55:$M55)=2,$L55&lt;&gt;"Hindi",$M55&lt;&gt;"Hindi"),"; Two second languages: one must be Hindi",""),3,300),"")</f>
        <v/>
      </c>
      <c r="AB55" s="23" t="str">
        <f>IF(COUNTA($B55:$J55,$L55:$M55,$O55:$V55)&gt;0,IF(COUNTA($O55:$Q55)&lt;2,"Needs 2 or 3, has "&amp;COUNTA($O55:$Q55),""),"")</f>
        <v/>
      </c>
      <c r="AC55" s="23" t="str">
        <f>IF(COUNTA($B55:$J55,$L55:$M55,$O55:$V55)&gt;0,IF(COUNTA($R55:$S55)=0,"Needs 1 or 2",IF(AND($R55&lt;&gt;"",$S55&lt;&gt;"",IFERROR(INDEX(Subjects!$F$5:$F$32,MATCH($R55,Subjects!$E$5:$E$32,0)),"?")=IFERROR(INDEX(Subjects!$F$5:$F$32,MATCH($S55,Subjects!$E$5:$E$32,0)),"!")),"Two must be one from A, one from B","")),"")</f>
        <v/>
      </c>
      <c r="AD55" s="23" t="str">
        <f>IF(COUNTA($B55:$J55,$L55:$M55,$O55:$V55)&gt;0,MID(IF(SUM($AG55)=0,"","; "&amp;INDEX(Subjects!$O$5:$O$29,$AH55)&amp;" with "&amp;INDEX(Subjects!$P$5:$P$29,$AH55)&amp;IF($AG55&gt;1," (+"&amp;($AG55-1)&amp;" more)",""))&amp;IF(SUMPRODUCT(($K55:$S55&lt;&gt;"")*(COUNTIF($K55:$S55,$K55:$S55&amp;"")&gt;1))&gt;0,"; Same subject twice",""),3,300),"")</f>
        <v/>
      </c>
      <c r="AE55" s="23" t="str">
        <f>IF(COUNTA($B55:$J55,$L55:$M55,$O55:$V55)&gt;0,MID(IF($U55&lt;&gt;"Y","; Photo","")&amp;IF($V55&lt;&gt;"Y","; Signature",""),3,50),"")</f>
        <v/>
      </c>
      <c r="AF55" s="24" t="str">
        <f>IF(COUNTA($B55:$J55,$L55:$M55,$O55:$V55)&gt;0,IF(SUMPRODUCT(--($X55:$AE55&lt;&gt;""))=0,"OK",SUMPRODUCT(--($X55:$AE55&lt;&gt;""))&amp;" to fix"),"")</f>
        <v/>
      </c>
      <c r="AG55" s="25" t="str">
        <f>IF(COUNTA($B55:$J55,$L55:$M55,$O55:$V55)&gt;0,SUMPRODUCT((Subjects!$O$5:$O$29&lt;&gt;"")*(Subjects!$P$5:$P$29&lt;&gt;"")*(COUNTIF($K55:$S55,Subjects!$O$5:$O$29&amp;"")&gt;0)*(COUNTIF($K55:$S55,Subjects!$P$5:$P$29&amp;"")&gt;0)),"")</f>
        <v/>
      </c>
      <c r="AH55" s="25" t="str">
        <f>IF(SUM($AG55)=0,"",LOOKUP(2,1/((Subjects!$O$5:$O$29&lt;&gt;"")*(Subjects!$P$5:$P$29&lt;&gt;"")*(COUNTIF($K55:$S55,Subjects!$O$5:$O$29&amp;"")&gt;0)*(COUNTIF($K55:$S55,Subjects!$P$5:$P$29&amp;"")&gt;0)),Subjects!$Q$5:$Q$29))</f>
        <v/>
      </c>
    </row>
    <row r="56" spans="1:34" x14ac:dyDescent="0.25">
      <c r="A56" s="19">
        <v>51</v>
      </c>
      <c r="B56" s="8"/>
      <c r="C56" s="20"/>
      <c r="D56" s="4"/>
      <c r="E56" s="8"/>
      <c r="F56" s="21"/>
      <c r="G56" s="8"/>
      <c r="H56" s="4"/>
      <c r="I56" s="4"/>
      <c r="J56" s="4"/>
      <c r="K56" s="8" t="s">
        <v>50</v>
      </c>
      <c r="L56" s="4"/>
      <c r="M56" s="4"/>
      <c r="N56" s="4" t="s">
        <v>53</v>
      </c>
      <c r="O56" s="4"/>
      <c r="P56" s="4"/>
      <c r="Q56" s="4"/>
      <c r="R56" s="4"/>
      <c r="S56" s="4"/>
      <c r="T56" s="8"/>
      <c r="U56" s="8"/>
      <c r="V56" s="8"/>
      <c r="W56" s="22" t="str">
        <f>IF(COUNTA($B56:$J56,$L56:$M56,$O56:$V56)&gt;0,COUNTA($K56:$S56),"")</f>
        <v/>
      </c>
      <c r="X56" s="23" t="str">
        <f>IF(COUNTA($B56:$J56,$L56:$M56,$O56:$V56)&gt;0,MID(IF($B56="","; Section","")&amp;IF($C56="","; Admission no.","")&amp;IF($D56="","; Name","")&amp;IF($E56="","; Gender","")&amp;IF($F56="","; Date of birth","")&amp;IF($G56="","; Nationality","")&amp;IF(COUNTA($H56:$J56)=0,"; Parent or guardian",""),3,300),"")</f>
        <v/>
      </c>
      <c r="Y56" s="23" t="str">
        <f>IF(COUNTA($B56:$J56,$L56:$M56,$O56:$V56)&gt;0,MID(IF($D56="","",IF($D56&lt;&gt;TRIM($D56),"; Name: extra spaces","")&amp;IF(SUMPRODUCT(--ISNUMBER(FIND(" "&amp;{"a","b","c","d","e","f","g","h","i","j","k","l","m","n","o","p","q","r","s","t","u","v","w","x","y","z"}," "&amp;$D56)))&gt;0,"; Name: small first letter",""))&amp;IF($H56="","",IF($H56&lt;&gt;TRIM($H56),"; Mother: extra spaces","")&amp;IF(SUMPRODUCT(--ISNUMBER(FIND(" "&amp;{"a","b","c","d","e","f","g","h","i","j","k","l","m","n","o","p","q","r","s","t","u","v","w","x","y","z"}," "&amp;$H56)))&gt;0,"; Mother: small first letter",""))&amp;IF($I56="","",IF($I56&lt;&gt;TRIM($I56),"; Father: extra spaces","")&amp;IF(SUMPRODUCT(--ISNUMBER(FIND(" "&amp;{"a","b","c","d","e","f","g","h","i","j","k","l","m","n","o","p","q","r","s","t","u","v","w","x","y","z"}," "&amp;$I56)))&gt;0,"; Father: small first letter",""))&amp;IF($J56="","",IF($J56&lt;&gt;TRIM($J56),"; Guardian: extra spaces","")&amp;IF(SUMPRODUCT(--ISNUMBER(FIND(" "&amp;{"a","b","c","d","e","f","g","h","i","j","k","l","m","n","o","p","q","r","s","t","u","v","w","x","y","z"}," "&amp;$J56)))&gt;0,"; Guardian: small first letter","")),3,300),"")</f>
        <v/>
      </c>
      <c r="Z56" s="23" t="str">
        <f>IF(OR(NOT(COUNTA($B56:$J56,$L56:$M56,$O56:$V56)&gt;0),$F56=""),"",IF(NOT(ISNUMBER($F56)),"Not a date",IF(OR((YEAR(Setup!$B$8)-YEAR($F56)-IF(OR(MONTH($F56)&gt;MONTH(Setup!$B$8),AND(MONTH($F56)=MONTH(Setup!$B$8),DAY($F56)&gt;DAY(Setup!$B$8))),1,0))&lt;Setup!$B$10,(YEAR(Setup!$B$8)-YEAR($F56)-IF(OR(MONTH($F56)&gt;MONTH(Setup!$B$8),AND(MONTH($F56)=MONTH(Setup!$B$8),DAY($F56)&gt;DAY(Setup!$B$8))),1,0))&gt;Setup!$C$10),"Age "&amp;(YEAR(Setup!$B$8)-YEAR($F56)-IF(OR(MONTH($F56)&gt;MONTH(Setup!$B$8),AND(MONTH($F56)=MONTH(Setup!$B$8),DAY($F56)&gt;DAY(Setup!$B$8))),1,0))&amp;": check the date","")))</f>
        <v/>
      </c>
      <c r="AA56" s="23" t="str">
        <f>IF(COUNTA($B56:$J56,$L56:$M56,$O56:$V56)&gt;0,MID(IF($K56="","; English missing","")&amp;IF($N56="","; History, Civics and Geography missing","")&amp;IF(AND($T56&lt;&gt;"Y",COUNTA($L56:$M56)=0),"; No second language","")&amp;IF(AND($T56="Y",COUNTA($L56:$M56)&gt;0),"; Exempt, but a second language is filled in","")&amp;IF(AND(COUNTA($L56:$M56)=2,$L56&lt;&gt;"Hindi",$M56&lt;&gt;"Hindi"),"; Two second languages: one must be Hindi",""),3,300),"")</f>
        <v/>
      </c>
      <c r="AB56" s="23" t="str">
        <f>IF(COUNTA($B56:$J56,$L56:$M56,$O56:$V56)&gt;0,IF(COUNTA($O56:$Q56)&lt;2,"Needs 2 or 3, has "&amp;COUNTA($O56:$Q56),""),"")</f>
        <v/>
      </c>
      <c r="AC56" s="23" t="str">
        <f>IF(COUNTA($B56:$J56,$L56:$M56,$O56:$V56)&gt;0,IF(COUNTA($R56:$S56)=0,"Needs 1 or 2",IF(AND($R56&lt;&gt;"",$S56&lt;&gt;"",IFERROR(INDEX(Subjects!$F$5:$F$32,MATCH($R56,Subjects!$E$5:$E$32,0)),"?")=IFERROR(INDEX(Subjects!$F$5:$F$32,MATCH($S56,Subjects!$E$5:$E$32,0)),"!")),"Two must be one from A, one from B","")),"")</f>
        <v/>
      </c>
      <c r="AD56" s="23" t="str">
        <f>IF(COUNTA($B56:$J56,$L56:$M56,$O56:$V56)&gt;0,MID(IF(SUM($AG56)=0,"","; "&amp;INDEX(Subjects!$O$5:$O$29,$AH56)&amp;" with "&amp;INDEX(Subjects!$P$5:$P$29,$AH56)&amp;IF($AG56&gt;1," (+"&amp;($AG56-1)&amp;" more)",""))&amp;IF(SUMPRODUCT(($K56:$S56&lt;&gt;"")*(COUNTIF($K56:$S56,$K56:$S56&amp;"")&gt;1))&gt;0,"; Same subject twice",""),3,300),"")</f>
        <v/>
      </c>
      <c r="AE56" s="23" t="str">
        <f>IF(COUNTA($B56:$J56,$L56:$M56,$O56:$V56)&gt;0,MID(IF($U56&lt;&gt;"Y","; Photo","")&amp;IF($V56&lt;&gt;"Y","; Signature",""),3,50),"")</f>
        <v/>
      </c>
      <c r="AF56" s="24" t="str">
        <f>IF(COUNTA($B56:$J56,$L56:$M56,$O56:$V56)&gt;0,IF(SUMPRODUCT(--($X56:$AE56&lt;&gt;""))=0,"OK",SUMPRODUCT(--($X56:$AE56&lt;&gt;""))&amp;" to fix"),"")</f>
        <v/>
      </c>
      <c r="AG56" s="25" t="str">
        <f>IF(COUNTA($B56:$J56,$L56:$M56,$O56:$V56)&gt;0,SUMPRODUCT((Subjects!$O$5:$O$29&lt;&gt;"")*(Subjects!$P$5:$P$29&lt;&gt;"")*(COUNTIF($K56:$S56,Subjects!$O$5:$O$29&amp;"")&gt;0)*(COUNTIF($K56:$S56,Subjects!$P$5:$P$29&amp;"")&gt;0)),"")</f>
        <v/>
      </c>
      <c r="AH56" s="25" t="str">
        <f>IF(SUM($AG56)=0,"",LOOKUP(2,1/((Subjects!$O$5:$O$29&lt;&gt;"")*(Subjects!$P$5:$P$29&lt;&gt;"")*(COUNTIF($K56:$S56,Subjects!$O$5:$O$29&amp;"")&gt;0)*(COUNTIF($K56:$S56,Subjects!$P$5:$P$29&amp;"")&gt;0)),Subjects!$Q$5:$Q$29))</f>
        <v/>
      </c>
    </row>
    <row r="57" spans="1:34" x14ac:dyDescent="0.25">
      <c r="A57" s="19">
        <v>52</v>
      </c>
      <c r="B57" s="8"/>
      <c r="C57" s="20"/>
      <c r="D57" s="4"/>
      <c r="E57" s="8"/>
      <c r="F57" s="21"/>
      <c r="G57" s="8"/>
      <c r="H57" s="4"/>
      <c r="I57" s="4"/>
      <c r="J57" s="4"/>
      <c r="K57" s="8" t="s">
        <v>50</v>
      </c>
      <c r="L57" s="4"/>
      <c r="M57" s="4"/>
      <c r="N57" s="4" t="s">
        <v>53</v>
      </c>
      <c r="O57" s="4"/>
      <c r="P57" s="4"/>
      <c r="Q57" s="4"/>
      <c r="R57" s="4"/>
      <c r="S57" s="4"/>
      <c r="T57" s="8"/>
      <c r="U57" s="8"/>
      <c r="V57" s="8"/>
      <c r="W57" s="22" t="str">
        <f>IF(COUNTA($B57:$J57,$L57:$M57,$O57:$V57)&gt;0,COUNTA($K57:$S57),"")</f>
        <v/>
      </c>
      <c r="X57" s="23" t="str">
        <f>IF(COUNTA($B57:$J57,$L57:$M57,$O57:$V57)&gt;0,MID(IF($B57="","; Section","")&amp;IF($C57="","; Admission no.","")&amp;IF($D57="","; Name","")&amp;IF($E57="","; Gender","")&amp;IF($F57="","; Date of birth","")&amp;IF($G57="","; Nationality","")&amp;IF(COUNTA($H57:$J57)=0,"; Parent or guardian",""),3,300),"")</f>
        <v/>
      </c>
      <c r="Y57" s="23" t="str">
        <f>IF(COUNTA($B57:$J57,$L57:$M57,$O57:$V57)&gt;0,MID(IF($D57="","",IF($D57&lt;&gt;TRIM($D57),"; Name: extra spaces","")&amp;IF(SUMPRODUCT(--ISNUMBER(FIND(" "&amp;{"a","b","c","d","e","f","g","h","i","j","k","l","m","n","o","p","q","r","s","t","u","v","w","x","y","z"}," "&amp;$D57)))&gt;0,"; Name: small first letter",""))&amp;IF($H57="","",IF($H57&lt;&gt;TRIM($H57),"; Mother: extra spaces","")&amp;IF(SUMPRODUCT(--ISNUMBER(FIND(" "&amp;{"a","b","c","d","e","f","g","h","i","j","k","l","m","n","o","p","q","r","s","t","u","v","w","x","y","z"}," "&amp;$H57)))&gt;0,"; Mother: small first letter",""))&amp;IF($I57="","",IF($I57&lt;&gt;TRIM($I57),"; Father: extra spaces","")&amp;IF(SUMPRODUCT(--ISNUMBER(FIND(" "&amp;{"a","b","c","d","e","f","g","h","i","j","k","l","m","n","o","p","q","r","s","t","u","v","w","x","y","z"}," "&amp;$I57)))&gt;0,"; Father: small first letter",""))&amp;IF($J57="","",IF($J57&lt;&gt;TRIM($J57),"; Guardian: extra spaces","")&amp;IF(SUMPRODUCT(--ISNUMBER(FIND(" "&amp;{"a","b","c","d","e","f","g","h","i","j","k","l","m","n","o","p","q","r","s","t","u","v","w","x","y","z"}," "&amp;$J57)))&gt;0,"; Guardian: small first letter","")),3,300),"")</f>
        <v/>
      </c>
      <c r="Z57" s="23" t="str">
        <f>IF(OR(NOT(COUNTA($B57:$J57,$L57:$M57,$O57:$V57)&gt;0),$F57=""),"",IF(NOT(ISNUMBER($F57)),"Not a date",IF(OR((YEAR(Setup!$B$8)-YEAR($F57)-IF(OR(MONTH($F57)&gt;MONTH(Setup!$B$8),AND(MONTH($F57)=MONTH(Setup!$B$8),DAY($F57)&gt;DAY(Setup!$B$8))),1,0))&lt;Setup!$B$10,(YEAR(Setup!$B$8)-YEAR($F57)-IF(OR(MONTH($F57)&gt;MONTH(Setup!$B$8),AND(MONTH($F57)=MONTH(Setup!$B$8),DAY($F57)&gt;DAY(Setup!$B$8))),1,0))&gt;Setup!$C$10),"Age "&amp;(YEAR(Setup!$B$8)-YEAR($F57)-IF(OR(MONTH($F57)&gt;MONTH(Setup!$B$8),AND(MONTH($F57)=MONTH(Setup!$B$8),DAY($F57)&gt;DAY(Setup!$B$8))),1,0))&amp;": check the date","")))</f>
        <v/>
      </c>
      <c r="AA57" s="23" t="str">
        <f>IF(COUNTA($B57:$J57,$L57:$M57,$O57:$V57)&gt;0,MID(IF($K57="","; English missing","")&amp;IF($N57="","; History, Civics and Geography missing","")&amp;IF(AND($T57&lt;&gt;"Y",COUNTA($L57:$M57)=0),"; No second language","")&amp;IF(AND($T57="Y",COUNTA($L57:$M57)&gt;0),"; Exempt, but a second language is filled in","")&amp;IF(AND(COUNTA($L57:$M57)=2,$L57&lt;&gt;"Hindi",$M57&lt;&gt;"Hindi"),"; Two second languages: one must be Hindi",""),3,300),"")</f>
        <v/>
      </c>
      <c r="AB57" s="23" t="str">
        <f>IF(COUNTA($B57:$J57,$L57:$M57,$O57:$V57)&gt;0,IF(COUNTA($O57:$Q57)&lt;2,"Needs 2 or 3, has "&amp;COUNTA($O57:$Q57),""),"")</f>
        <v/>
      </c>
      <c r="AC57" s="23" t="str">
        <f>IF(COUNTA($B57:$J57,$L57:$M57,$O57:$V57)&gt;0,IF(COUNTA($R57:$S57)=0,"Needs 1 or 2",IF(AND($R57&lt;&gt;"",$S57&lt;&gt;"",IFERROR(INDEX(Subjects!$F$5:$F$32,MATCH($R57,Subjects!$E$5:$E$32,0)),"?")=IFERROR(INDEX(Subjects!$F$5:$F$32,MATCH($S57,Subjects!$E$5:$E$32,0)),"!")),"Two must be one from A, one from B","")),"")</f>
        <v/>
      </c>
      <c r="AD57" s="23" t="str">
        <f>IF(COUNTA($B57:$J57,$L57:$M57,$O57:$V57)&gt;0,MID(IF(SUM($AG57)=0,"","; "&amp;INDEX(Subjects!$O$5:$O$29,$AH57)&amp;" with "&amp;INDEX(Subjects!$P$5:$P$29,$AH57)&amp;IF($AG57&gt;1," (+"&amp;($AG57-1)&amp;" more)",""))&amp;IF(SUMPRODUCT(($K57:$S57&lt;&gt;"")*(COUNTIF($K57:$S57,$K57:$S57&amp;"")&gt;1))&gt;0,"; Same subject twice",""),3,300),"")</f>
        <v/>
      </c>
      <c r="AE57" s="23" t="str">
        <f>IF(COUNTA($B57:$J57,$L57:$M57,$O57:$V57)&gt;0,MID(IF($U57&lt;&gt;"Y","; Photo","")&amp;IF($V57&lt;&gt;"Y","; Signature",""),3,50),"")</f>
        <v/>
      </c>
      <c r="AF57" s="24" t="str">
        <f>IF(COUNTA($B57:$J57,$L57:$M57,$O57:$V57)&gt;0,IF(SUMPRODUCT(--($X57:$AE57&lt;&gt;""))=0,"OK",SUMPRODUCT(--($X57:$AE57&lt;&gt;""))&amp;" to fix"),"")</f>
        <v/>
      </c>
      <c r="AG57" s="25" t="str">
        <f>IF(COUNTA($B57:$J57,$L57:$M57,$O57:$V57)&gt;0,SUMPRODUCT((Subjects!$O$5:$O$29&lt;&gt;"")*(Subjects!$P$5:$P$29&lt;&gt;"")*(COUNTIF($K57:$S57,Subjects!$O$5:$O$29&amp;"")&gt;0)*(COUNTIF($K57:$S57,Subjects!$P$5:$P$29&amp;"")&gt;0)),"")</f>
        <v/>
      </c>
      <c r="AH57" s="25" t="str">
        <f>IF(SUM($AG57)=0,"",LOOKUP(2,1/((Subjects!$O$5:$O$29&lt;&gt;"")*(Subjects!$P$5:$P$29&lt;&gt;"")*(COUNTIF($K57:$S57,Subjects!$O$5:$O$29&amp;"")&gt;0)*(COUNTIF($K57:$S57,Subjects!$P$5:$P$29&amp;"")&gt;0)),Subjects!$Q$5:$Q$29))</f>
        <v/>
      </c>
    </row>
    <row r="58" spans="1:34" x14ac:dyDescent="0.25">
      <c r="A58" s="19">
        <v>53</v>
      </c>
      <c r="B58" s="8"/>
      <c r="C58" s="20"/>
      <c r="D58" s="4"/>
      <c r="E58" s="8"/>
      <c r="F58" s="21"/>
      <c r="G58" s="8"/>
      <c r="H58" s="4"/>
      <c r="I58" s="4"/>
      <c r="J58" s="4"/>
      <c r="K58" s="8" t="s">
        <v>50</v>
      </c>
      <c r="L58" s="4"/>
      <c r="M58" s="4"/>
      <c r="N58" s="4" t="s">
        <v>53</v>
      </c>
      <c r="O58" s="4"/>
      <c r="P58" s="4"/>
      <c r="Q58" s="4"/>
      <c r="R58" s="4"/>
      <c r="S58" s="4"/>
      <c r="T58" s="8"/>
      <c r="U58" s="8"/>
      <c r="V58" s="8"/>
      <c r="W58" s="22" t="str">
        <f>IF(COUNTA($B58:$J58,$L58:$M58,$O58:$V58)&gt;0,COUNTA($K58:$S58),"")</f>
        <v/>
      </c>
      <c r="X58" s="23" t="str">
        <f>IF(COUNTA($B58:$J58,$L58:$M58,$O58:$V58)&gt;0,MID(IF($B58="","; Section","")&amp;IF($C58="","; Admission no.","")&amp;IF($D58="","; Name","")&amp;IF($E58="","; Gender","")&amp;IF($F58="","; Date of birth","")&amp;IF($G58="","; Nationality","")&amp;IF(COUNTA($H58:$J58)=0,"; Parent or guardian",""),3,300),"")</f>
        <v/>
      </c>
      <c r="Y58" s="23" t="str">
        <f>IF(COUNTA($B58:$J58,$L58:$M58,$O58:$V58)&gt;0,MID(IF($D58="","",IF($D58&lt;&gt;TRIM($D58),"; Name: extra spaces","")&amp;IF(SUMPRODUCT(--ISNUMBER(FIND(" "&amp;{"a","b","c","d","e","f","g","h","i","j","k","l","m","n","o","p","q","r","s","t","u","v","w","x","y","z"}," "&amp;$D58)))&gt;0,"; Name: small first letter",""))&amp;IF($H58="","",IF($H58&lt;&gt;TRIM($H58),"; Mother: extra spaces","")&amp;IF(SUMPRODUCT(--ISNUMBER(FIND(" "&amp;{"a","b","c","d","e","f","g","h","i","j","k","l","m","n","o","p","q","r","s","t","u","v","w","x","y","z"}," "&amp;$H58)))&gt;0,"; Mother: small first letter",""))&amp;IF($I58="","",IF($I58&lt;&gt;TRIM($I58),"; Father: extra spaces","")&amp;IF(SUMPRODUCT(--ISNUMBER(FIND(" "&amp;{"a","b","c","d","e","f","g","h","i","j","k","l","m","n","o","p","q","r","s","t","u","v","w","x","y","z"}," "&amp;$I58)))&gt;0,"; Father: small first letter",""))&amp;IF($J58="","",IF($J58&lt;&gt;TRIM($J58),"; Guardian: extra spaces","")&amp;IF(SUMPRODUCT(--ISNUMBER(FIND(" "&amp;{"a","b","c","d","e","f","g","h","i","j","k","l","m","n","o","p","q","r","s","t","u","v","w","x","y","z"}," "&amp;$J58)))&gt;0,"; Guardian: small first letter","")),3,300),"")</f>
        <v/>
      </c>
      <c r="Z58" s="23" t="str">
        <f>IF(OR(NOT(COUNTA($B58:$J58,$L58:$M58,$O58:$V58)&gt;0),$F58=""),"",IF(NOT(ISNUMBER($F58)),"Not a date",IF(OR((YEAR(Setup!$B$8)-YEAR($F58)-IF(OR(MONTH($F58)&gt;MONTH(Setup!$B$8),AND(MONTH($F58)=MONTH(Setup!$B$8),DAY($F58)&gt;DAY(Setup!$B$8))),1,0))&lt;Setup!$B$10,(YEAR(Setup!$B$8)-YEAR($F58)-IF(OR(MONTH($F58)&gt;MONTH(Setup!$B$8),AND(MONTH($F58)=MONTH(Setup!$B$8),DAY($F58)&gt;DAY(Setup!$B$8))),1,0))&gt;Setup!$C$10),"Age "&amp;(YEAR(Setup!$B$8)-YEAR($F58)-IF(OR(MONTH($F58)&gt;MONTH(Setup!$B$8),AND(MONTH($F58)=MONTH(Setup!$B$8),DAY($F58)&gt;DAY(Setup!$B$8))),1,0))&amp;": check the date","")))</f>
        <v/>
      </c>
      <c r="AA58" s="23" t="str">
        <f>IF(COUNTA($B58:$J58,$L58:$M58,$O58:$V58)&gt;0,MID(IF($K58="","; English missing","")&amp;IF($N58="","; History, Civics and Geography missing","")&amp;IF(AND($T58&lt;&gt;"Y",COUNTA($L58:$M58)=0),"; No second language","")&amp;IF(AND($T58="Y",COUNTA($L58:$M58)&gt;0),"; Exempt, but a second language is filled in","")&amp;IF(AND(COUNTA($L58:$M58)=2,$L58&lt;&gt;"Hindi",$M58&lt;&gt;"Hindi"),"; Two second languages: one must be Hindi",""),3,300),"")</f>
        <v/>
      </c>
      <c r="AB58" s="23" t="str">
        <f>IF(COUNTA($B58:$J58,$L58:$M58,$O58:$V58)&gt;0,IF(COUNTA($O58:$Q58)&lt;2,"Needs 2 or 3, has "&amp;COUNTA($O58:$Q58),""),"")</f>
        <v/>
      </c>
      <c r="AC58" s="23" t="str">
        <f>IF(COUNTA($B58:$J58,$L58:$M58,$O58:$V58)&gt;0,IF(COUNTA($R58:$S58)=0,"Needs 1 or 2",IF(AND($R58&lt;&gt;"",$S58&lt;&gt;"",IFERROR(INDEX(Subjects!$F$5:$F$32,MATCH($R58,Subjects!$E$5:$E$32,0)),"?")=IFERROR(INDEX(Subjects!$F$5:$F$32,MATCH($S58,Subjects!$E$5:$E$32,0)),"!")),"Two must be one from A, one from B","")),"")</f>
        <v/>
      </c>
      <c r="AD58" s="23" t="str">
        <f>IF(COUNTA($B58:$J58,$L58:$M58,$O58:$V58)&gt;0,MID(IF(SUM($AG58)=0,"","; "&amp;INDEX(Subjects!$O$5:$O$29,$AH58)&amp;" with "&amp;INDEX(Subjects!$P$5:$P$29,$AH58)&amp;IF($AG58&gt;1," (+"&amp;($AG58-1)&amp;" more)",""))&amp;IF(SUMPRODUCT(($K58:$S58&lt;&gt;"")*(COUNTIF($K58:$S58,$K58:$S58&amp;"")&gt;1))&gt;0,"; Same subject twice",""),3,300),"")</f>
        <v/>
      </c>
      <c r="AE58" s="23" t="str">
        <f>IF(COUNTA($B58:$J58,$L58:$M58,$O58:$V58)&gt;0,MID(IF($U58&lt;&gt;"Y","; Photo","")&amp;IF($V58&lt;&gt;"Y","; Signature",""),3,50),"")</f>
        <v/>
      </c>
      <c r="AF58" s="24" t="str">
        <f>IF(COUNTA($B58:$J58,$L58:$M58,$O58:$V58)&gt;0,IF(SUMPRODUCT(--($X58:$AE58&lt;&gt;""))=0,"OK",SUMPRODUCT(--($X58:$AE58&lt;&gt;""))&amp;" to fix"),"")</f>
        <v/>
      </c>
      <c r="AG58" s="25" t="str">
        <f>IF(COUNTA($B58:$J58,$L58:$M58,$O58:$V58)&gt;0,SUMPRODUCT((Subjects!$O$5:$O$29&lt;&gt;"")*(Subjects!$P$5:$P$29&lt;&gt;"")*(COUNTIF($K58:$S58,Subjects!$O$5:$O$29&amp;"")&gt;0)*(COUNTIF($K58:$S58,Subjects!$P$5:$P$29&amp;"")&gt;0)),"")</f>
        <v/>
      </c>
      <c r="AH58" s="25" t="str">
        <f>IF(SUM($AG58)=0,"",LOOKUP(2,1/((Subjects!$O$5:$O$29&lt;&gt;"")*(Subjects!$P$5:$P$29&lt;&gt;"")*(COUNTIF($K58:$S58,Subjects!$O$5:$O$29&amp;"")&gt;0)*(COUNTIF($K58:$S58,Subjects!$P$5:$P$29&amp;"")&gt;0)),Subjects!$Q$5:$Q$29))</f>
        <v/>
      </c>
    </row>
    <row r="59" spans="1:34" x14ac:dyDescent="0.25">
      <c r="A59" s="19">
        <v>54</v>
      </c>
      <c r="B59" s="8"/>
      <c r="C59" s="20"/>
      <c r="D59" s="4"/>
      <c r="E59" s="8"/>
      <c r="F59" s="21"/>
      <c r="G59" s="8"/>
      <c r="H59" s="4"/>
      <c r="I59" s="4"/>
      <c r="J59" s="4"/>
      <c r="K59" s="8" t="s">
        <v>50</v>
      </c>
      <c r="L59" s="4"/>
      <c r="M59" s="4"/>
      <c r="N59" s="4" t="s">
        <v>53</v>
      </c>
      <c r="O59" s="4"/>
      <c r="P59" s="4"/>
      <c r="Q59" s="4"/>
      <c r="R59" s="4"/>
      <c r="S59" s="4"/>
      <c r="T59" s="8"/>
      <c r="U59" s="8"/>
      <c r="V59" s="8"/>
      <c r="W59" s="22" t="str">
        <f>IF(COUNTA($B59:$J59,$L59:$M59,$O59:$V59)&gt;0,COUNTA($K59:$S59),"")</f>
        <v/>
      </c>
      <c r="X59" s="23" t="str">
        <f>IF(COUNTA($B59:$J59,$L59:$M59,$O59:$V59)&gt;0,MID(IF($B59="","; Section","")&amp;IF($C59="","; Admission no.","")&amp;IF($D59="","; Name","")&amp;IF($E59="","; Gender","")&amp;IF($F59="","; Date of birth","")&amp;IF($G59="","; Nationality","")&amp;IF(COUNTA($H59:$J59)=0,"; Parent or guardian",""),3,300),"")</f>
        <v/>
      </c>
      <c r="Y59" s="23" t="str">
        <f>IF(COUNTA($B59:$J59,$L59:$M59,$O59:$V59)&gt;0,MID(IF($D59="","",IF($D59&lt;&gt;TRIM($D59),"; Name: extra spaces","")&amp;IF(SUMPRODUCT(--ISNUMBER(FIND(" "&amp;{"a","b","c","d","e","f","g","h","i","j","k","l","m","n","o","p","q","r","s","t","u","v","w","x","y","z"}," "&amp;$D59)))&gt;0,"; Name: small first letter",""))&amp;IF($H59="","",IF($H59&lt;&gt;TRIM($H59),"; Mother: extra spaces","")&amp;IF(SUMPRODUCT(--ISNUMBER(FIND(" "&amp;{"a","b","c","d","e","f","g","h","i","j","k","l","m","n","o","p","q","r","s","t","u","v","w","x","y","z"}," "&amp;$H59)))&gt;0,"; Mother: small first letter",""))&amp;IF($I59="","",IF($I59&lt;&gt;TRIM($I59),"; Father: extra spaces","")&amp;IF(SUMPRODUCT(--ISNUMBER(FIND(" "&amp;{"a","b","c","d","e","f","g","h","i","j","k","l","m","n","o","p","q","r","s","t","u","v","w","x","y","z"}," "&amp;$I59)))&gt;0,"; Father: small first letter",""))&amp;IF($J59="","",IF($J59&lt;&gt;TRIM($J59),"; Guardian: extra spaces","")&amp;IF(SUMPRODUCT(--ISNUMBER(FIND(" "&amp;{"a","b","c","d","e","f","g","h","i","j","k","l","m","n","o","p","q","r","s","t","u","v","w","x","y","z"}," "&amp;$J59)))&gt;0,"; Guardian: small first letter","")),3,300),"")</f>
        <v/>
      </c>
      <c r="Z59" s="23" t="str">
        <f>IF(OR(NOT(COUNTA($B59:$J59,$L59:$M59,$O59:$V59)&gt;0),$F59=""),"",IF(NOT(ISNUMBER($F59)),"Not a date",IF(OR((YEAR(Setup!$B$8)-YEAR($F59)-IF(OR(MONTH($F59)&gt;MONTH(Setup!$B$8),AND(MONTH($F59)=MONTH(Setup!$B$8),DAY($F59)&gt;DAY(Setup!$B$8))),1,0))&lt;Setup!$B$10,(YEAR(Setup!$B$8)-YEAR($F59)-IF(OR(MONTH($F59)&gt;MONTH(Setup!$B$8),AND(MONTH($F59)=MONTH(Setup!$B$8),DAY($F59)&gt;DAY(Setup!$B$8))),1,0))&gt;Setup!$C$10),"Age "&amp;(YEAR(Setup!$B$8)-YEAR($F59)-IF(OR(MONTH($F59)&gt;MONTH(Setup!$B$8),AND(MONTH($F59)=MONTH(Setup!$B$8),DAY($F59)&gt;DAY(Setup!$B$8))),1,0))&amp;": check the date","")))</f>
        <v/>
      </c>
      <c r="AA59" s="23" t="str">
        <f>IF(COUNTA($B59:$J59,$L59:$M59,$O59:$V59)&gt;0,MID(IF($K59="","; English missing","")&amp;IF($N59="","; History, Civics and Geography missing","")&amp;IF(AND($T59&lt;&gt;"Y",COUNTA($L59:$M59)=0),"; No second language","")&amp;IF(AND($T59="Y",COUNTA($L59:$M59)&gt;0),"; Exempt, but a second language is filled in","")&amp;IF(AND(COUNTA($L59:$M59)=2,$L59&lt;&gt;"Hindi",$M59&lt;&gt;"Hindi"),"; Two second languages: one must be Hindi",""),3,300),"")</f>
        <v/>
      </c>
      <c r="AB59" s="23" t="str">
        <f>IF(COUNTA($B59:$J59,$L59:$M59,$O59:$V59)&gt;0,IF(COUNTA($O59:$Q59)&lt;2,"Needs 2 or 3, has "&amp;COUNTA($O59:$Q59),""),"")</f>
        <v/>
      </c>
      <c r="AC59" s="23" t="str">
        <f>IF(COUNTA($B59:$J59,$L59:$M59,$O59:$V59)&gt;0,IF(COUNTA($R59:$S59)=0,"Needs 1 or 2",IF(AND($R59&lt;&gt;"",$S59&lt;&gt;"",IFERROR(INDEX(Subjects!$F$5:$F$32,MATCH($R59,Subjects!$E$5:$E$32,0)),"?")=IFERROR(INDEX(Subjects!$F$5:$F$32,MATCH($S59,Subjects!$E$5:$E$32,0)),"!")),"Two must be one from A, one from B","")),"")</f>
        <v/>
      </c>
      <c r="AD59" s="23" t="str">
        <f>IF(COUNTA($B59:$J59,$L59:$M59,$O59:$V59)&gt;0,MID(IF(SUM($AG59)=0,"","; "&amp;INDEX(Subjects!$O$5:$O$29,$AH59)&amp;" with "&amp;INDEX(Subjects!$P$5:$P$29,$AH59)&amp;IF($AG59&gt;1," (+"&amp;($AG59-1)&amp;" more)",""))&amp;IF(SUMPRODUCT(($K59:$S59&lt;&gt;"")*(COUNTIF($K59:$S59,$K59:$S59&amp;"")&gt;1))&gt;0,"; Same subject twice",""),3,300),"")</f>
        <v/>
      </c>
      <c r="AE59" s="23" t="str">
        <f>IF(COUNTA($B59:$J59,$L59:$M59,$O59:$V59)&gt;0,MID(IF($U59&lt;&gt;"Y","; Photo","")&amp;IF($V59&lt;&gt;"Y","; Signature",""),3,50),"")</f>
        <v/>
      </c>
      <c r="AF59" s="24" t="str">
        <f>IF(COUNTA($B59:$J59,$L59:$M59,$O59:$V59)&gt;0,IF(SUMPRODUCT(--($X59:$AE59&lt;&gt;""))=0,"OK",SUMPRODUCT(--($X59:$AE59&lt;&gt;""))&amp;" to fix"),"")</f>
        <v/>
      </c>
      <c r="AG59" s="25" t="str">
        <f>IF(COUNTA($B59:$J59,$L59:$M59,$O59:$V59)&gt;0,SUMPRODUCT((Subjects!$O$5:$O$29&lt;&gt;"")*(Subjects!$P$5:$P$29&lt;&gt;"")*(COUNTIF($K59:$S59,Subjects!$O$5:$O$29&amp;"")&gt;0)*(COUNTIF($K59:$S59,Subjects!$P$5:$P$29&amp;"")&gt;0)),"")</f>
        <v/>
      </c>
      <c r="AH59" s="25" t="str">
        <f>IF(SUM($AG59)=0,"",LOOKUP(2,1/((Subjects!$O$5:$O$29&lt;&gt;"")*(Subjects!$P$5:$P$29&lt;&gt;"")*(COUNTIF($K59:$S59,Subjects!$O$5:$O$29&amp;"")&gt;0)*(COUNTIF($K59:$S59,Subjects!$P$5:$P$29&amp;"")&gt;0)),Subjects!$Q$5:$Q$29))</f>
        <v/>
      </c>
    </row>
    <row r="60" spans="1:34" x14ac:dyDescent="0.25">
      <c r="A60" s="19">
        <v>55</v>
      </c>
      <c r="B60" s="8"/>
      <c r="C60" s="20"/>
      <c r="D60" s="4"/>
      <c r="E60" s="8"/>
      <c r="F60" s="21"/>
      <c r="G60" s="8"/>
      <c r="H60" s="4"/>
      <c r="I60" s="4"/>
      <c r="J60" s="4"/>
      <c r="K60" s="8" t="s">
        <v>50</v>
      </c>
      <c r="L60" s="4"/>
      <c r="M60" s="4"/>
      <c r="N60" s="4" t="s">
        <v>53</v>
      </c>
      <c r="O60" s="4"/>
      <c r="P60" s="4"/>
      <c r="Q60" s="4"/>
      <c r="R60" s="4"/>
      <c r="S60" s="4"/>
      <c r="T60" s="8"/>
      <c r="U60" s="8"/>
      <c r="V60" s="8"/>
      <c r="W60" s="22" t="str">
        <f>IF(COUNTA($B60:$J60,$L60:$M60,$O60:$V60)&gt;0,COUNTA($K60:$S60),"")</f>
        <v/>
      </c>
      <c r="X60" s="23" t="str">
        <f>IF(COUNTA($B60:$J60,$L60:$M60,$O60:$V60)&gt;0,MID(IF($B60="","; Section","")&amp;IF($C60="","; Admission no.","")&amp;IF($D60="","; Name","")&amp;IF($E60="","; Gender","")&amp;IF($F60="","; Date of birth","")&amp;IF($G60="","; Nationality","")&amp;IF(COUNTA($H60:$J60)=0,"; Parent or guardian",""),3,300),"")</f>
        <v/>
      </c>
      <c r="Y60" s="23" t="str">
        <f>IF(COUNTA($B60:$J60,$L60:$M60,$O60:$V60)&gt;0,MID(IF($D60="","",IF($D60&lt;&gt;TRIM($D60),"; Name: extra spaces","")&amp;IF(SUMPRODUCT(--ISNUMBER(FIND(" "&amp;{"a","b","c","d","e","f","g","h","i","j","k","l","m","n","o","p","q","r","s","t","u","v","w","x","y","z"}," "&amp;$D60)))&gt;0,"; Name: small first letter",""))&amp;IF($H60="","",IF($H60&lt;&gt;TRIM($H60),"; Mother: extra spaces","")&amp;IF(SUMPRODUCT(--ISNUMBER(FIND(" "&amp;{"a","b","c","d","e","f","g","h","i","j","k","l","m","n","o","p","q","r","s","t","u","v","w","x","y","z"}," "&amp;$H60)))&gt;0,"; Mother: small first letter",""))&amp;IF($I60="","",IF($I60&lt;&gt;TRIM($I60),"; Father: extra spaces","")&amp;IF(SUMPRODUCT(--ISNUMBER(FIND(" "&amp;{"a","b","c","d","e","f","g","h","i","j","k","l","m","n","o","p","q","r","s","t","u","v","w","x","y","z"}," "&amp;$I60)))&gt;0,"; Father: small first letter",""))&amp;IF($J60="","",IF($J60&lt;&gt;TRIM($J60),"; Guardian: extra spaces","")&amp;IF(SUMPRODUCT(--ISNUMBER(FIND(" "&amp;{"a","b","c","d","e","f","g","h","i","j","k","l","m","n","o","p","q","r","s","t","u","v","w","x","y","z"}," "&amp;$J60)))&gt;0,"; Guardian: small first letter","")),3,300),"")</f>
        <v/>
      </c>
      <c r="Z60" s="23" t="str">
        <f>IF(OR(NOT(COUNTA($B60:$J60,$L60:$M60,$O60:$V60)&gt;0),$F60=""),"",IF(NOT(ISNUMBER($F60)),"Not a date",IF(OR((YEAR(Setup!$B$8)-YEAR($F60)-IF(OR(MONTH($F60)&gt;MONTH(Setup!$B$8),AND(MONTH($F60)=MONTH(Setup!$B$8),DAY($F60)&gt;DAY(Setup!$B$8))),1,0))&lt;Setup!$B$10,(YEAR(Setup!$B$8)-YEAR($F60)-IF(OR(MONTH($F60)&gt;MONTH(Setup!$B$8),AND(MONTH($F60)=MONTH(Setup!$B$8),DAY($F60)&gt;DAY(Setup!$B$8))),1,0))&gt;Setup!$C$10),"Age "&amp;(YEAR(Setup!$B$8)-YEAR($F60)-IF(OR(MONTH($F60)&gt;MONTH(Setup!$B$8),AND(MONTH($F60)=MONTH(Setup!$B$8),DAY($F60)&gt;DAY(Setup!$B$8))),1,0))&amp;": check the date","")))</f>
        <v/>
      </c>
      <c r="AA60" s="23" t="str">
        <f>IF(COUNTA($B60:$J60,$L60:$M60,$O60:$V60)&gt;0,MID(IF($K60="","; English missing","")&amp;IF($N60="","; History, Civics and Geography missing","")&amp;IF(AND($T60&lt;&gt;"Y",COUNTA($L60:$M60)=0),"; No second language","")&amp;IF(AND($T60="Y",COUNTA($L60:$M60)&gt;0),"; Exempt, but a second language is filled in","")&amp;IF(AND(COUNTA($L60:$M60)=2,$L60&lt;&gt;"Hindi",$M60&lt;&gt;"Hindi"),"; Two second languages: one must be Hindi",""),3,300),"")</f>
        <v/>
      </c>
      <c r="AB60" s="23" t="str">
        <f>IF(COUNTA($B60:$J60,$L60:$M60,$O60:$V60)&gt;0,IF(COUNTA($O60:$Q60)&lt;2,"Needs 2 or 3, has "&amp;COUNTA($O60:$Q60),""),"")</f>
        <v/>
      </c>
      <c r="AC60" s="23" t="str">
        <f>IF(COUNTA($B60:$J60,$L60:$M60,$O60:$V60)&gt;0,IF(COUNTA($R60:$S60)=0,"Needs 1 or 2",IF(AND($R60&lt;&gt;"",$S60&lt;&gt;"",IFERROR(INDEX(Subjects!$F$5:$F$32,MATCH($R60,Subjects!$E$5:$E$32,0)),"?")=IFERROR(INDEX(Subjects!$F$5:$F$32,MATCH($S60,Subjects!$E$5:$E$32,0)),"!")),"Two must be one from A, one from B","")),"")</f>
        <v/>
      </c>
      <c r="AD60" s="23" t="str">
        <f>IF(COUNTA($B60:$J60,$L60:$M60,$O60:$V60)&gt;0,MID(IF(SUM($AG60)=0,"","; "&amp;INDEX(Subjects!$O$5:$O$29,$AH60)&amp;" with "&amp;INDEX(Subjects!$P$5:$P$29,$AH60)&amp;IF($AG60&gt;1," (+"&amp;($AG60-1)&amp;" more)",""))&amp;IF(SUMPRODUCT(($K60:$S60&lt;&gt;"")*(COUNTIF($K60:$S60,$K60:$S60&amp;"")&gt;1))&gt;0,"; Same subject twice",""),3,300),"")</f>
        <v/>
      </c>
      <c r="AE60" s="23" t="str">
        <f>IF(COUNTA($B60:$J60,$L60:$M60,$O60:$V60)&gt;0,MID(IF($U60&lt;&gt;"Y","; Photo","")&amp;IF($V60&lt;&gt;"Y","; Signature",""),3,50),"")</f>
        <v/>
      </c>
      <c r="AF60" s="24" t="str">
        <f>IF(COUNTA($B60:$J60,$L60:$M60,$O60:$V60)&gt;0,IF(SUMPRODUCT(--($X60:$AE60&lt;&gt;""))=0,"OK",SUMPRODUCT(--($X60:$AE60&lt;&gt;""))&amp;" to fix"),"")</f>
        <v/>
      </c>
      <c r="AG60" s="25" t="str">
        <f>IF(COUNTA($B60:$J60,$L60:$M60,$O60:$V60)&gt;0,SUMPRODUCT((Subjects!$O$5:$O$29&lt;&gt;"")*(Subjects!$P$5:$P$29&lt;&gt;"")*(COUNTIF($K60:$S60,Subjects!$O$5:$O$29&amp;"")&gt;0)*(COUNTIF($K60:$S60,Subjects!$P$5:$P$29&amp;"")&gt;0)),"")</f>
        <v/>
      </c>
      <c r="AH60" s="25" t="str">
        <f>IF(SUM($AG60)=0,"",LOOKUP(2,1/((Subjects!$O$5:$O$29&lt;&gt;"")*(Subjects!$P$5:$P$29&lt;&gt;"")*(COUNTIF($K60:$S60,Subjects!$O$5:$O$29&amp;"")&gt;0)*(COUNTIF($K60:$S60,Subjects!$P$5:$P$29&amp;"")&gt;0)),Subjects!$Q$5:$Q$29))</f>
        <v/>
      </c>
    </row>
    <row r="61" spans="1:34" x14ac:dyDescent="0.25">
      <c r="A61" s="19">
        <v>56</v>
      </c>
      <c r="B61" s="8"/>
      <c r="C61" s="20"/>
      <c r="D61" s="4"/>
      <c r="E61" s="8"/>
      <c r="F61" s="21"/>
      <c r="G61" s="8"/>
      <c r="H61" s="4"/>
      <c r="I61" s="4"/>
      <c r="J61" s="4"/>
      <c r="K61" s="8" t="s">
        <v>50</v>
      </c>
      <c r="L61" s="4"/>
      <c r="M61" s="4"/>
      <c r="N61" s="4" t="s">
        <v>53</v>
      </c>
      <c r="O61" s="4"/>
      <c r="P61" s="4"/>
      <c r="Q61" s="4"/>
      <c r="R61" s="4"/>
      <c r="S61" s="4"/>
      <c r="T61" s="8"/>
      <c r="U61" s="8"/>
      <c r="V61" s="8"/>
      <c r="W61" s="22" t="str">
        <f>IF(COUNTA($B61:$J61,$L61:$M61,$O61:$V61)&gt;0,COUNTA($K61:$S61),"")</f>
        <v/>
      </c>
      <c r="X61" s="23" t="str">
        <f>IF(COUNTA($B61:$J61,$L61:$M61,$O61:$V61)&gt;0,MID(IF($B61="","; Section","")&amp;IF($C61="","; Admission no.","")&amp;IF($D61="","; Name","")&amp;IF($E61="","; Gender","")&amp;IF($F61="","; Date of birth","")&amp;IF($G61="","; Nationality","")&amp;IF(COUNTA($H61:$J61)=0,"; Parent or guardian",""),3,300),"")</f>
        <v/>
      </c>
      <c r="Y61" s="23" t="str">
        <f>IF(COUNTA($B61:$J61,$L61:$M61,$O61:$V61)&gt;0,MID(IF($D61="","",IF($D61&lt;&gt;TRIM($D61),"; Name: extra spaces","")&amp;IF(SUMPRODUCT(--ISNUMBER(FIND(" "&amp;{"a","b","c","d","e","f","g","h","i","j","k","l","m","n","o","p","q","r","s","t","u","v","w","x","y","z"}," "&amp;$D61)))&gt;0,"; Name: small first letter",""))&amp;IF($H61="","",IF($H61&lt;&gt;TRIM($H61),"; Mother: extra spaces","")&amp;IF(SUMPRODUCT(--ISNUMBER(FIND(" "&amp;{"a","b","c","d","e","f","g","h","i","j","k","l","m","n","o","p","q","r","s","t","u","v","w","x","y","z"}," "&amp;$H61)))&gt;0,"; Mother: small first letter",""))&amp;IF($I61="","",IF($I61&lt;&gt;TRIM($I61),"; Father: extra spaces","")&amp;IF(SUMPRODUCT(--ISNUMBER(FIND(" "&amp;{"a","b","c","d","e","f","g","h","i","j","k","l","m","n","o","p","q","r","s","t","u","v","w","x","y","z"}," "&amp;$I61)))&gt;0,"; Father: small first letter",""))&amp;IF($J61="","",IF($J61&lt;&gt;TRIM($J61),"; Guardian: extra spaces","")&amp;IF(SUMPRODUCT(--ISNUMBER(FIND(" "&amp;{"a","b","c","d","e","f","g","h","i","j","k","l","m","n","o","p","q","r","s","t","u","v","w","x","y","z"}," "&amp;$J61)))&gt;0,"; Guardian: small first letter","")),3,300),"")</f>
        <v/>
      </c>
      <c r="Z61" s="23" t="str">
        <f>IF(OR(NOT(COUNTA($B61:$J61,$L61:$M61,$O61:$V61)&gt;0),$F61=""),"",IF(NOT(ISNUMBER($F61)),"Not a date",IF(OR((YEAR(Setup!$B$8)-YEAR($F61)-IF(OR(MONTH($F61)&gt;MONTH(Setup!$B$8),AND(MONTH($F61)=MONTH(Setup!$B$8),DAY($F61)&gt;DAY(Setup!$B$8))),1,0))&lt;Setup!$B$10,(YEAR(Setup!$B$8)-YEAR($F61)-IF(OR(MONTH($F61)&gt;MONTH(Setup!$B$8),AND(MONTH($F61)=MONTH(Setup!$B$8),DAY($F61)&gt;DAY(Setup!$B$8))),1,0))&gt;Setup!$C$10),"Age "&amp;(YEAR(Setup!$B$8)-YEAR($F61)-IF(OR(MONTH($F61)&gt;MONTH(Setup!$B$8),AND(MONTH($F61)=MONTH(Setup!$B$8),DAY($F61)&gt;DAY(Setup!$B$8))),1,0))&amp;": check the date","")))</f>
        <v/>
      </c>
      <c r="AA61" s="23" t="str">
        <f>IF(COUNTA($B61:$J61,$L61:$M61,$O61:$V61)&gt;0,MID(IF($K61="","; English missing","")&amp;IF($N61="","; History, Civics and Geography missing","")&amp;IF(AND($T61&lt;&gt;"Y",COUNTA($L61:$M61)=0),"; No second language","")&amp;IF(AND($T61="Y",COUNTA($L61:$M61)&gt;0),"; Exempt, but a second language is filled in","")&amp;IF(AND(COUNTA($L61:$M61)=2,$L61&lt;&gt;"Hindi",$M61&lt;&gt;"Hindi"),"; Two second languages: one must be Hindi",""),3,300),"")</f>
        <v/>
      </c>
      <c r="AB61" s="23" t="str">
        <f>IF(COUNTA($B61:$J61,$L61:$M61,$O61:$V61)&gt;0,IF(COUNTA($O61:$Q61)&lt;2,"Needs 2 or 3, has "&amp;COUNTA($O61:$Q61),""),"")</f>
        <v/>
      </c>
      <c r="AC61" s="23" t="str">
        <f>IF(COUNTA($B61:$J61,$L61:$M61,$O61:$V61)&gt;0,IF(COUNTA($R61:$S61)=0,"Needs 1 or 2",IF(AND($R61&lt;&gt;"",$S61&lt;&gt;"",IFERROR(INDEX(Subjects!$F$5:$F$32,MATCH($R61,Subjects!$E$5:$E$32,0)),"?")=IFERROR(INDEX(Subjects!$F$5:$F$32,MATCH($S61,Subjects!$E$5:$E$32,0)),"!")),"Two must be one from A, one from B","")),"")</f>
        <v/>
      </c>
      <c r="AD61" s="23" t="str">
        <f>IF(COUNTA($B61:$J61,$L61:$M61,$O61:$V61)&gt;0,MID(IF(SUM($AG61)=0,"","; "&amp;INDEX(Subjects!$O$5:$O$29,$AH61)&amp;" with "&amp;INDEX(Subjects!$P$5:$P$29,$AH61)&amp;IF($AG61&gt;1," (+"&amp;($AG61-1)&amp;" more)",""))&amp;IF(SUMPRODUCT(($K61:$S61&lt;&gt;"")*(COUNTIF($K61:$S61,$K61:$S61&amp;"")&gt;1))&gt;0,"; Same subject twice",""),3,300),"")</f>
        <v/>
      </c>
      <c r="AE61" s="23" t="str">
        <f>IF(COUNTA($B61:$J61,$L61:$M61,$O61:$V61)&gt;0,MID(IF($U61&lt;&gt;"Y","; Photo","")&amp;IF($V61&lt;&gt;"Y","; Signature",""),3,50),"")</f>
        <v/>
      </c>
      <c r="AF61" s="24" t="str">
        <f>IF(COUNTA($B61:$J61,$L61:$M61,$O61:$V61)&gt;0,IF(SUMPRODUCT(--($X61:$AE61&lt;&gt;""))=0,"OK",SUMPRODUCT(--($X61:$AE61&lt;&gt;""))&amp;" to fix"),"")</f>
        <v/>
      </c>
      <c r="AG61" s="25" t="str">
        <f>IF(COUNTA($B61:$J61,$L61:$M61,$O61:$V61)&gt;0,SUMPRODUCT((Subjects!$O$5:$O$29&lt;&gt;"")*(Subjects!$P$5:$P$29&lt;&gt;"")*(COUNTIF($K61:$S61,Subjects!$O$5:$O$29&amp;"")&gt;0)*(COUNTIF($K61:$S61,Subjects!$P$5:$P$29&amp;"")&gt;0)),"")</f>
        <v/>
      </c>
      <c r="AH61" s="25" t="str">
        <f>IF(SUM($AG61)=0,"",LOOKUP(2,1/((Subjects!$O$5:$O$29&lt;&gt;"")*(Subjects!$P$5:$P$29&lt;&gt;"")*(COUNTIF($K61:$S61,Subjects!$O$5:$O$29&amp;"")&gt;0)*(COUNTIF($K61:$S61,Subjects!$P$5:$P$29&amp;"")&gt;0)),Subjects!$Q$5:$Q$29))</f>
        <v/>
      </c>
    </row>
    <row r="62" spans="1:34" x14ac:dyDescent="0.25">
      <c r="A62" s="19">
        <v>57</v>
      </c>
      <c r="B62" s="8"/>
      <c r="C62" s="20"/>
      <c r="D62" s="4"/>
      <c r="E62" s="8"/>
      <c r="F62" s="21"/>
      <c r="G62" s="8"/>
      <c r="H62" s="4"/>
      <c r="I62" s="4"/>
      <c r="J62" s="4"/>
      <c r="K62" s="8" t="s">
        <v>50</v>
      </c>
      <c r="L62" s="4"/>
      <c r="M62" s="4"/>
      <c r="N62" s="4" t="s">
        <v>53</v>
      </c>
      <c r="O62" s="4"/>
      <c r="P62" s="4"/>
      <c r="Q62" s="4"/>
      <c r="R62" s="4"/>
      <c r="S62" s="4"/>
      <c r="T62" s="8"/>
      <c r="U62" s="8"/>
      <c r="V62" s="8"/>
      <c r="W62" s="22" t="str">
        <f>IF(COUNTA($B62:$J62,$L62:$M62,$O62:$V62)&gt;0,COUNTA($K62:$S62),"")</f>
        <v/>
      </c>
      <c r="X62" s="23" t="str">
        <f>IF(COUNTA($B62:$J62,$L62:$M62,$O62:$V62)&gt;0,MID(IF($B62="","; Section","")&amp;IF($C62="","; Admission no.","")&amp;IF($D62="","; Name","")&amp;IF($E62="","; Gender","")&amp;IF($F62="","; Date of birth","")&amp;IF($G62="","; Nationality","")&amp;IF(COUNTA($H62:$J62)=0,"; Parent or guardian",""),3,300),"")</f>
        <v/>
      </c>
      <c r="Y62" s="23" t="str">
        <f>IF(COUNTA($B62:$J62,$L62:$M62,$O62:$V62)&gt;0,MID(IF($D62="","",IF($D62&lt;&gt;TRIM($D62),"; Name: extra spaces","")&amp;IF(SUMPRODUCT(--ISNUMBER(FIND(" "&amp;{"a","b","c","d","e","f","g","h","i","j","k","l","m","n","o","p","q","r","s","t","u","v","w","x","y","z"}," "&amp;$D62)))&gt;0,"; Name: small first letter",""))&amp;IF($H62="","",IF($H62&lt;&gt;TRIM($H62),"; Mother: extra spaces","")&amp;IF(SUMPRODUCT(--ISNUMBER(FIND(" "&amp;{"a","b","c","d","e","f","g","h","i","j","k","l","m","n","o","p","q","r","s","t","u","v","w","x","y","z"}," "&amp;$H62)))&gt;0,"; Mother: small first letter",""))&amp;IF($I62="","",IF($I62&lt;&gt;TRIM($I62),"; Father: extra spaces","")&amp;IF(SUMPRODUCT(--ISNUMBER(FIND(" "&amp;{"a","b","c","d","e","f","g","h","i","j","k","l","m","n","o","p","q","r","s","t","u","v","w","x","y","z"}," "&amp;$I62)))&gt;0,"; Father: small first letter",""))&amp;IF($J62="","",IF($J62&lt;&gt;TRIM($J62),"; Guardian: extra spaces","")&amp;IF(SUMPRODUCT(--ISNUMBER(FIND(" "&amp;{"a","b","c","d","e","f","g","h","i","j","k","l","m","n","o","p","q","r","s","t","u","v","w","x","y","z"}," "&amp;$J62)))&gt;0,"; Guardian: small first letter","")),3,300),"")</f>
        <v/>
      </c>
      <c r="Z62" s="23" t="str">
        <f>IF(OR(NOT(COUNTA($B62:$J62,$L62:$M62,$O62:$V62)&gt;0),$F62=""),"",IF(NOT(ISNUMBER($F62)),"Not a date",IF(OR((YEAR(Setup!$B$8)-YEAR($F62)-IF(OR(MONTH($F62)&gt;MONTH(Setup!$B$8),AND(MONTH($F62)=MONTH(Setup!$B$8),DAY($F62)&gt;DAY(Setup!$B$8))),1,0))&lt;Setup!$B$10,(YEAR(Setup!$B$8)-YEAR($F62)-IF(OR(MONTH($F62)&gt;MONTH(Setup!$B$8),AND(MONTH($F62)=MONTH(Setup!$B$8),DAY($F62)&gt;DAY(Setup!$B$8))),1,0))&gt;Setup!$C$10),"Age "&amp;(YEAR(Setup!$B$8)-YEAR($F62)-IF(OR(MONTH($F62)&gt;MONTH(Setup!$B$8),AND(MONTH($F62)=MONTH(Setup!$B$8),DAY($F62)&gt;DAY(Setup!$B$8))),1,0))&amp;": check the date","")))</f>
        <v/>
      </c>
      <c r="AA62" s="23" t="str">
        <f>IF(COUNTA($B62:$J62,$L62:$M62,$O62:$V62)&gt;0,MID(IF($K62="","; English missing","")&amp;IF($N62="","; History, Civics and Geography missing","")&amp;IF(AND($T62&lt;&gt;"Y",COUNTA($L62:$M62)=0),"; No second language","")&amp;IF(AND($T62="Y",COUNTA($L62:$M62)&gt;0),"; Exempt, but a second language is filled in","")&amp;IF(AND(COUNTA($L62:$M62)=2,$L62&lt;&gt;"Hindi",$M62&lt;&gt;"Hindi"),"; Two second languages: one must be Hindi",""),3,300),"")</f>
        <v/>
      </c>
      <c r="AB62" s="23" t="str">
        <f>IF(COUNTA($B62:$J62,$L62:$M62,$O62:$V62)&gt;0,IF(COUNTA($O62:$Q62)&lt;2,"Needs 2 or 3, has "&amp;COUNTA($O62:$Q62),""),"")</f>
        <v/>
      </c>
      <c r="AC62" s="23" t="str">
        <f>IF(COUNTA($B62:$J62,$L62:$M62,$O62:$V62)&gt;0,IF(COUNTA($R62:$S62)=0,"Needs 1 or 2",IF(AND($R62&lt;&gt;"",$S62&lt;&gt;"",IFERROR(INDEX(Subjects!$F$5:$F$32,MATCH($R62,Subjects!$E$5:$E$32,0)),"?")=IFERROR(INDEX(Subjects!$F$5:$F$32,MATCH($S62,Subjects!$E$5:$E$32,0)),"!")),"Two must be one from A, one from B","")),"")</f>
        <v/>
      </c>
      <c r="AD62" s="23" t="str">
        <f>IF(COUNTA($B62:$J62,$L62:$M62,$O62:$V62)&gt;0,MID(IF(SUM($AG62)=0,"","; "&amp;INDEX(Subjects!$O$5:$O$29,$AH62)&amp;" with "&amp;INDEX(Subjects!$P$5:$P$29,$AH62)&amp;IF($AG62&gt;1," (+"&amp;($AG62-1)&amp;" more)",""))&amp;IF(SUMPRODUCT(($K62:$S62&lt;&gt;"")*(COUNTIF($K62:$S62,$K62:$S62&amp;"")&gt;1))&gt;0,"; Same subject twice",""),3,300),"")</f>
        <v/>
      </c>
      <c r="AE62" s="23" t="str">
        <f>IF(COUNTA($B62:$J62,$L62:$M62,$O62:$V62)&gt;0,MID(IF($U62&lt;&gt;"Y","; Photo","")&amp;IF($V62&lt;&gt;"Y","; Signature",""),3,50),"")</f>
        <v/>
      </c>
      <c r="AF62" s="24" t="str">
        <f>IF(COUNTA($B62:$J62,$L62:$M62,$O62:$V62)&gt;0,IF(SUMPRODUCT(--($X62:$AE62&lt;&gt;""))=0,"OK",SUMPRODUCT(--($X62:$AE62&lt;&gt;""))&amp;" to fix"),"")</f>
        <v/>
      </c>
      <c r="AG62" s="25" t="str">
        <f>IF(COUNTA($B62:$J62,$L62:$M62,$O62:$V62)&gt;0,SUMPRODUCT((Subjects!$O$5:$O$29&lt;&gt;"")*(Subjects!$P$5:$P$29&lt;&gt;"")*(COUNTIF($K62:$S62,Subjects!$O$5:$O$29&amp;"")&gt;0)*(COUNTIF($K62:$S62,Subjects!$P$5:$P$29&amp;"")&gt;0)),"")</f>
        <v/>
      </c>
      <c r="AH62" s="25" t="str">
        <f>IF(SUM($AG62)=0,"",LOOKUP(2,1/((Subjects!$O$5:$O$29&lt;&gt;"")*(Subjects!$P$5:$P$29&lt;&gt;"")*(COUNTIF($K62:$S62,Subjects!$O$5:$O$29&amp;"")&gt;0)*(COUNTIF($K62:$S62,Subjects!$P$5:$P$29&amp;"")&gt;0)),Subjects!$Q$5:$Q$29))</f>
        <v/>
      </c>
    </row>
    <row r="63" spans="1:34" x14ac:dyDescent="0.25">
      <c r="A63" s="19">
        <v>58</v>
      </c>
      <c r="B63" s="8"/>
      <c r="C63" s="20"/>
      <c r="D63" s="4"/>
      <c r="E63" s="8"/>
      <c r="F63" s="21"/>
      <c r="G63" s="8"/>
      <c r="H63" s="4"/>
      <c r="I63" s="4"/>
      <c r="J63" s="4"/>
      <c r="K63" s="8" t="s">
        <v>50</v>
      </c>
      <c r="L63" s="4"/>
      <c r="M63" s="4"/>
      <c r="N63" s="4" t="s">
        <v>53</v>
      </c>
      <c r="O63" s="4"/>
      <c r="P63" s="4"/>
      <c r="Q63" s="4"/>
      <c r="R63" s="4"/>
      <c r="S63" s="4"/>
      <c r="T63" s="8"/>
      <c r="U63" s="8"/>
      <c r="V63" s="8"/>
      <c r="W63" s="22" t="str">
        <f>IF(COUNTA($B63:$J63,$L63:$M63,$O63:$V63)&gt;0,COUNTA($K63:$S63),"")</f>
        <v/>
      </c>
      <c r="X63" s="23" t="str">
        <f>IF(COUNTA($B63:$J63,$L63:$M63,$O63:$V63)&gt;0,MID(IF($B63="","; Section","")&amp;IF($C63="","; Admission no.","")&amp;IF($D63="","; Name","")&amp;IF($E63="","; Gender","")&amp;IF($F63="","; Date of birth","")&amp;IF($G63="","; Nationality","")&amp;IF(COUNTA($H63:$J63)=0,"; Parent or guardian",""),3,300),"")</f>
        <v/>
      </c>
      <c r="Y63" s="23" t="str">
        <f>IF(COUNTA($B63:$J63,$L63:$M63,$O63:$V63)&gt;0,MID(IF($D63="","",IF($D63&lt;&gt;TRIM($D63),"; Name: extra spaces","")&amp;IF(SUMPRODUCT(--ISNUMBER(FIND(" "&amp;{"a","b","c","d","e","f","g","h","i","j","k","l","m","n","o","p","q","r","s","t","u","v","w","x","y","z"}," "&amp;$D63)))&gt;0,"; Name: small first letter",""))&amp;IF($H63="","",IF($H63&lt;&gt;TRIM($H63),"; Mother: extra spaces","")&amp;IF(SUMPRODUCT(--ISNUMBER(FIND(" "&amp;{"a","b","c","d","e","f","g","h","i","j","k","l","m","n","o","p","q","r","s","t","u","v","w","x","y","z"}," "&amp;$H63)))&gt;0,"; Mother: small first letter",""))&amp;IF($I63="","",IF($I63&lt;&gt;TRIM($I63),"; Father: extra spaces","")&amp;IF(SUMPRODUCT(--ISNUMBER(FIND(" "&amp;{"a","b","c","d","e","f","g","h","i","j","k","l","m","n","o","p","q","r","s","t","u","v","w","x","y","z"}," "&amp;$I63)))&gt;0,"; Father: small first letter",""))&amp;IF($J63="","",IF($J63&lt;&gt;TRIM($J63),"; Guardian: extra spaces","")&amp;IF(SUMPRODUCT(--ISNUMBER(FIND(" "&amp;{"a","b","c","d","e","f","g","h","i","j","k","l","m","n","o","p","q","r","s","t","u","v","w","x","y","z"}," "&amp;$J63)))&gt;0,"; Guardian: small first letter","")),3,300),"")</f>
        <v/>
      </c>
      <c r="Z63" s="23" t="str">
        <f>IF(OR(NOT(COUNTA($B63:$J63,$L63:$M63,$O63:$V63)&gt;0),$F63=""),"",IF(NOT(ISNUMBER($F63)),"Not a date",IF(OR((YEAR(Setup!$B$8)-YEAR($F63)-IF(OR(MONTH($F63)&gt;MONTH(Setup!$B$8),AND(MONTH($F63)=MONTH(Setup!$B$8),DAY($F63)&gt;DAY(Setup!$B$8))),1,0))&lt;Setup!$B$10,(YEAR(Setup!$B$8)-YEAR($F63)-IF(OR(MONTH($F63)&gt;MONTH(Setup!$B$8),AND(MONTH($F63)=MONTH(Setup!$B$8),DAY($F63)&gt;DAY(Setup!$B$8))),1,0))&gt;Setup!$C$10),"Age "&amp;(YEAR(Setup!$B$8)-YEAR($F63)-IF(OR(MONTH($F63)&gt;MONTH(Setup!$B$8),AND(MONTH($F63)=MONTH(Setup!$B$8),DAY($F63)&gt;DAY(Setup!$B$8))),1,0))&amp;": check the date","")))</f>
        <v/>
      </c>
      <c r="AA63" s="23" t="str">
        <f>IF(COUNTA($B63:$J63,$L63:$M63,$O63:$V63)&gt;0,MID(IF($K63="","; English missing","")&amp;IF($N63="","; History, Civics and Geography missing","")&amp;IF(AND($T63&lt;&gt;"Y",COUNTA($L63:$M63)=0),"; No second language","")&amp;IF(AND($T63="Y",COUNTA($L63:$M63)&gt;0),"; Exempt, but a second language is filled in","")&amp;IF(AND(COUNTA($L63:$M63)=2,$L63&lt;&gt;"Hindi",$M63&lt;&gt;"Hindi"),"; Two second languages: one must be Hindi",""),3,300),"")</f>
        <v/>
      </c>
      <c r="AB63" s="23" t="str">
        <f>IF(COUNTA($B63:$J63,$L63:$M63,$O63:$V63)&gt;0,IF(COUNTA($O63:$Q63)&lt;2,"Needs 2 or 3, has "&amp;COUNTA($O63:$Q63),""),"")</f>
        <v/>
      </c>
      <c r="AC63" s="23" t="str">
        <f>IF(COUNTA($B63:$J63,$L63:$M63,$O63:$V63)&gt;0,IF(COUNTA($R63:$S63)=0,"Needs 1 or 2",IF(AND($R63&lt;&gt;"",$S63&lt;&gt;"",IFERROR(INDEX(Subjects!$F$5:$F$32,MATCH($R63,Subjects!$E$5:$E$32,0)),"?")=IFERROR(INDEX(Subjects!$F$5:$F$32,MATCH($S63,Subjects!$E$5:$E$32,0)),"!")),"Two must be one from A, one from B","")),"")</f>
        <v/>
      </c>
      <c r="AD63" s="23" t="str">
        <f>IF(COUNTA($B63:$J63,$L63:$M63,$O63:$V63)&gt;0,MID(IF(SUM($AG63)=0,"","; "&amp;INDEX(Subjects!$O$5:$O$29,$AH63)&amp;" with "&amp;INDEX(Subjects!$P$5:$P$29,$AH63)&amp;IF($AG63&gt;1," (+"&amp;($AG63-1)&amp;" more)",""))&amp;IF(SUMPRODUCT(($K63:$S63&lt;&gt;"")*(COUNTIF($K63:$S63,$K63:$S63&amp;"")&gt;1))&gt;0,"; Same subject twice",""),3,300),"")</f>
        <v/>
      </c>
      <c r="AE63" s="23" t="str">
        <f>IF(COUNTA($B63:$J63,$L63:$M63,$O63:$V63)&gt;0,MID(IF($U63&lt;&gt;"Y","; Photo","")&amp;IF($V63&lt;&gt;"Y","; Signature",""),3,50),"")</f>
        <v/>
      </c>
      <c r="AF63" s="24" t="str">
        <f>IF(COUNTA($B63:$J63,$L63:$M63,$O63:$V63)&gt;0,IF(SUMPRODUCT(--($X63:$AE63&lt;&gt;""))=0,"OK",SUMPRODUCT(--($X63:$AE63&lt;&gt;""))&amp;" to fix"),"")</f>
        <v/>
      </c>
      <c r="AG63" s="25" t="str">
        <f>IF(COUNTA($B63:$J63,$L63:$M63,$O63:$V63)&gt;0,SUMPRODUCT((Subjects!$O$5:$O$29&lt;&gt;"")*(Subjects!$P$5:$P$29&lt;&gt;"")*(COUNTIF($K63:$S63,Subjects!$O$5:$O$29&amp;"")&gt;0)*(COUNTIF($K63:$S63,Subjects!$P$5:$P$29&amp;"")&gt;0)),"")</f>
        <v/>
      </c>
      <c r="AH63" s="25" t="str">
        <f>IF(SUM($AG63)=0,"",LOOKUP(2,1/((Subjects!$O$5:$O$29&lt;&gt;"")*(Subjects!$P$5:$P$29&lt;&gt;"")*(COUNTIF($K63:$S63,Subjects!$O$5:$O$29&amp;"")&gt;0)*(COUNTIF($K63:$S63,Subjects!$P$5:$P$29&amp;"")&gt;0)),Subjects!$Q$5:$Q$29))</f>
        <v/>
      </c>
    </row>
    <row r="64" spans="1:34" x14ac:dyDescent="0.25">
      <c r="A64" s="19">
        <v>59</v>
      </c>
      <c r="B64" s="8"/>
      <c r="C64" s="20"/>
      <c r="D64" s="4"/>
      <c r="E64" s="8"/>
      <c r="F64" s="21"/>
      <c r="G64" s="8"/>
      <c r="H64" s="4"/>
      <c r="I64" s="4"/>
      <c r="J64" s="4"/>
      <c r="K64" s="8" t="s">
        <v>50</v>
      </c>
      <c r="L64" s="4"/>
      <c r="M64" s="4"/>
      <c r="N64" s="4" t="s">
        <v>53</v>
      </c>
      <c r="O64" s="4"/>
      <c r="P64" s="4"/>
      <c r="Q64" s="4"/>
      <c r="R64" s="4"/>
      <c r="S64" s="4"/>
      <c r="T64" s="8"/>
      <c r="U64" s="8"/>
      <c r="V64" s="8"/>
      <c r="W64" s="22" t="str">
        <f>IF(COUNTA($B64:$J64,$L64:$M64,$O64:$V64)&gt;0,COUNTA($K64:$S64),"")</f>
        <v/>
      </c>
      <c r="X64" s="23" t="str">
        <f>IF(COUNTA($B64:$J64,$L64:$M64,$O64:$V64)&gt;0,MID(IF($B64="","; Section","")&amp;IF($C64="","; Admission no.","")&amp;IF($D64="","; Name","")&amp;IF($E64="","; Gender","")&amp;IF($F64="","; Date of birth","")&amp;IF($G64="","; Nationality","")&amp;IF(COUNTA($H64:$J64)=0,"; Parent or guardian",""),3,300),"")</f>
        <v/>
      </c>
      <c r="Y64" s="23" t="str">
        <f>IF(COUNTA($B64:$J64,$L64:$M64,$O64:$V64)&gt;0,MID(IF($D64="","",IF($D64&lt;&gt;TRIM($D64),"; Name: extra spaces","")&amp;IF(SUMPRODUCT(--ISNUMBER(FIND(" "&amp;{"a","b","c","d","e","f","g","h","i","j","k","l","m","n","o","p","q","r","s","t","u","v","w","x","y","z"}," "&amp;$D64)))&gt;0,"; Name: small first letter",""))&amp;IF($H64="","",IF($H64&lt;&gt;TRIM($H64),"; Mother: extra spaces","")&amp;IF(SUMPRODUCT(--ISNUMBER(FIND(" "&amp;{"a","b","c","d","e","f","g","h","i","j","k","l","m","n","o","p","q","r","s","t","u","v","w","x","y","z"}," "&amp;$H64)))&gt;0,"; Mother: small first letter",""))&amp;IF($I64="","",IF($I64&lt;&gt;TRIM($I64),"; Father: extra spaces","")&amp;IF(SUMPRODUCT(--ISNUMBER(FIND(" "&amp;{"a","b","c","d","e","f","g","h","i","j","k","l","m","n","o","p","q","r","s","t","u","v","w","x","y","z"}," "&amp;$I64)))&gt;0,"; Father: small first letter",""))&amp;IF($J64="","",IF($J64&lt;&gt;TRIM($J64),"; Guardian: extra spaces","")&amp;IF(SUMPRODUCT(--ISNUMBER(FIND(" "&amp;{"a","b","c","d","e","f","g","h","i","j","k","l","m","n","o","p","q","r","s","t","u","v","w","x","y","z"}," "&amp;$J64)))&gt;0,"; Guardian: small first letter","")),3,300),"")</f>
        <v/>
      </c>
      <c r="Z64" s="23" t="str">
        <f>IF(OR(NOT(COUNTA($B64:$J64,$L64:$M64,$O64:$V64)&gt;0),$F64=""),"",IF(NOT(ISNUMBER($F64)),"Not a date",IF(OR((YEAR(Setup!$B$8)-YEAR($F64)-IF(OR(MONTH($F64)&gt;MONTH(Setup!$B$8),AND(MONTH($F64)=MONTH(Setup!$B$8),DAY($F64)&gt;DAY(Setup!$B$8))),1,0))&lt;Setup!$B$10,(YEAR(Setup!$B$8)-YEAR($F64)-IF(OR(MONTH($F64)&gt;MONTH(Setup!$B$8),AND(MONTH($F64)=MONTH(Setup!$B$8),DAY($F64)&gt;DAY(Setup!$B$8))),1,0))&gt;Setup!$C$10),"Age "&amp;(YEAR(Setup!$B$8)-YEAR($F64)-IF(OR(MONTH($F64)&gt;MONTH(Setup!$B$8),AND(MONTH($F64)=MONTH(Setup!$B$8),DAY($F64)&gt;DAY(Setup!$B$8))),1,0))&amp;": check the date","")))</f>
        <v/>
      </c>
      <c r="AA64" s="23" t="str">
        <f>IF(COUNTA($B64:$J64,$L64:$M64,$O64:$V64)&gt;0,MID(IF($K64="","; English missing","")&amp;IF($N64="","; History, Civics and Geography missing","")&amp;IF(AND($T64&lt;&gt;"Y",COUNTA($L64:$M64)=0),"; No second language","")&amp;IF(AND($T64="Y",COUNTA($L64:$M64)&gt;0),"; Exempt, but a second language is filled in","")&amp;IF(AND(COUNTA($L64:$M64)=2,$L64&lt;&gt;"Hindi",$M64&lt;&gt;"Hindi"),"; Two second languages: one must be Hindi",""),3,300),"")</f>
        <v/>
      </c>
      <c r="AB64" s="23" t="str">
        <f>IF(COUNTA($B64:$J64,$L64:$M64,$O64:$V64)&gt;0,IF(COUNTA($O64:$Q64)&lt;2,"Needs 2 or 3, has "&amp;COUNTA($O64:$Q64),""),"")</f>
        <v/>
      </c>
      <c r="AC64" s="23" t="str">
        <f>IF(COUNTA($B64:$J64,$L64:$M64,$O64:$V64)&gt;0,IF(COUNTA($R64:$S64)=0,"Needs 1 or 2",IF(AND($R64&lt;&gt;"",$S64&lt;&gt;"",IFERROR(INDEX(Subjects!$F$5:$F$32,MATCH($R64,Subjects!$E$5:$E$32,0)),"?")=IFERROR(INDEX(Subjects!$F$5:$F$32,MATCH($S64,Subjects!$E$5:$E$32,0)),"!")),"Two must be one from A, one from B","")),"")</f>
        <v/>
      </c>
      <c r="AD64" s="23" t="str">
        <f>IF(COUNTA($B64:$J64,$L64:$M64,$O64:$V64)&gt;0,MID(IF(SUM($AG64)=0,"","; "&amp;INDEX(Subjects!$O$5:$O$29,$AH64)&amp;" with "&amp;INDEX(Subjects!$P$5:$P$29,$AH64)&amp;IF($AG64&gt;1," (+"&amp;($AG64-1)&amp;" more)",""))&amp;IF(SUMPRODUCT(($K64:$S64&lt;&gt;"")*(COUNTIF($K64:$S64,$K64:$S64&amp;"")&gt;1))&gt;0,"; Same subject twice",""),3,300),"")</f>
        <v/>
      </c>
      <c r="AE64" s="23" t="str">
        <f>IF(COUNTA($B64:$J64,$L64:$M64,$O64:$V64)&gt;0,MID(IF($U64&lt;&gt;"Y","; Photo","")&amp;IF($V64&lt;&gt;"Y","; Signature",""),3,50),"")</f>
        <v/>
      </c>
      <c r="AF64" s="24" t="str">
        <f>IF(COUNTA($B64:$J64,$L64:$M64,$O64:$V64)&gt;0,IF(SUMPRODUCT(--($X64:$AE64&lt;&gt;""))=0,"OK",SUMPRODUCT(--($X64:$AE64&lt;&gt;""))&amp;" to fix"),"")</f>
        <v/>
      </c>
      <c r="AG64" s="25" t="str">
        <f>IF(COUNTA($B64:$J64,$L64:$M64,$O64:$V64)&gt;0,SUMPRODUCT((Subjects!$O$5:$O$29&lt;&gt;"")*(Subjects!$P$5:$P$29&lt;&gt;"")*(COUNTIF($K64:$S64,Subjects!$O$5:$O$29&amp;"")&gt;0)*(COUNTIF($K64:$S64,Subjects!$P$5:$P$29&amp;"")&gt;0)),"")</f>
        <v/>
      </c>
      <c r="AH64" s="25" t="str">
        <f>IF(SUM($AG64)=0,"",LOOKUP(2,1/((Subjects!$O$5:$O$29&lt;&gt;"")*(Subjects!$P$5:$P$29&lt;&gt;"")*(COUNTIF($K64:$S64,Subjects!$O$5:$O$29&amp;"")&gt;0)*(COUNTIF($K64:$S64,Subjects!$P$5:$P$29&amp;"")&gt;0)),Subjects!$Q$5:$Q$29))</f>
        <v/>
      </c>
    </row>
    <row r="65" spans="1:34" x14ac:dyDescent="0.25">
      <c r="A65" s="19">
        <v>60</v>
      </c>
      <c r="B65" s="8"/>
      <c r="C65" s="20"/>
      <c r="D65" s="4"/>
      <c r="E65" s="8"/>
      <c r="F65" s="21"/>
      <c r="G65" s="8"/>
      <c r="H65" s="4"/>
      <c r="I65" s="4"/>
      <c r="J65" s="4"/>
      <c r="K65" s="8" t="s">
        <v>50</v>
      </c>
      <c r="L65" s="4"/>
      <c r="M65" s="4"/>
      <c r="N65" s="4" t="s">
        <v>53</v>
      </c>
      <c r="O65" s="4"/>
      <c r="P65" s="4"/>
      <c r="Q65" s="4"/>
      <c r="R65" s="4"/>
      <c r="S65" s="4"/>
      <c r="T65" s="8"/>
      <c r="U65" s="8"/>
      <c r="V65" s="8"/>
      <c r="W65" s="22" t="str">
        <f>IF(COUNTA($B65:$J65,$L65:$M65,$O65:$V65)&gt;0,COUNTA($K65:$S65),"")</f>
        <v/>
      </c>
      <c r="X65" s="23" t="str">
        <f>IF(COUNTA($B65:$J65,$L65:$M65,$O65:$V65)&gt;0,MID(IF($B65="","; Section","")&amp;IF($C65="","; Admission no.","")&amp;IF($D65="","; Name","")&amp;IF($E65="","; Gender","")&amp;IF($F65="","; Date of birth","")&amp;IF($G65="","; Nationality","")&amp;IF(COUNTA($H65:$J65)=0,"; Parent or guardian",""),3,300),"")</f>
        <v/>
      </c>
      <c r="Y65" s="23" t="str">
        <f>IF(COUNTA($B65:$J65,$L65:$M65,$O65:$V65)&gt;0,MID(IF($D65="","",IF($D65&lt;&gt;TRIM($D65),"; Name: extra spaces","")&amp;IF(SUMPRODUCT(--ISNUMBER(FIND(" "&amp;{"a","b","c","d","e","f","g","h","i","j","k","l","m","n","o","p","q","r","s","t","u","v","w","x","y","z"}," "&amp;$D65)))&gt;0,"; Name: small first letter",""))&amp;IF($H65="","",IF($H65&lt;&gt;TRIM($H65),"; Mother: extra spaces","")&amp;IF(SUMPRODUCT(--ISNUMBER(FIND(" "&amp;{"a","b","c","d","e","f","g","h","i","j","k","l","m","n","o","p","q","r","s","t","u","v","w","x","y","z"}," "&amp;$H65)))&gt;0,"; Mother: small first letter",""))&amp;IF($I65="","",IF($I65&lt;&gt;TRIM($I65),"; Father: extra spaces","")&amp;IF(SUMPRODUCT(--ISNUMBER(FIND(" "&amp;{"a","b","c","d","e","f","g","h","i","j","k","l","m","n","o","p","q","r","s","t","u","v","w","x","y","z"}," "&amp;$I65)))&gt;0,"; Father: small first letter",""))&amp;IF($J65="","",IF($J65&lt;&gt;TRIM($J65),"; Guardian: extra spaces","")&amp;IF(SUMPRODUCT(--ISNUMBER(FIND(" "&amp;{"a","b","c","d","e","f","g","h","i","j","k","l","m","n","o","p","q","r","s","t","u","v","w","x","y","z"}," "&amp;$J65)))&gt;0,"; Guardian: small first letter","")),3,300),"")</f>
        <v/>
      </c>
      <c r="Z65" s="23" t="str">
        <f>IF(OR(NOT(COUNTA($B65:$J65,$L65:$M65,$O65:$V65)&gt;0),$F65=""),"",IF(NOT(ISNUMBER($F65)),"Not a date",IF(OR((YEAR(Setup!$B$8)-YEAR($F65)-IF(OR(MONTH($F65)&gt;MONTH(Setup!$B$8),AND(MONTH($F65)=MONTH(Setup!$B$8),DAY($F65)&gt;DAY(Setup!$B$8))),1,0))&lt;Setup!$B$10,(YEAR(Setup!$B$8)-YEAR($F65)-IF(OR(MONTH($F65)&gt;MONTH(Setup!$B$8),AND(MONTH($F65)=MONTH(Setup!$B$8),DAY($F65)&gt;DAY(Setup!$B$8))),1,0))&gt;Setup!$C$10),"Age "&amp;(YEAR(Setup!$B$8)-YEAR($F65)-IF(OR(MONTH($F65)&gt;MONTH(Setup!$B$8),AND(MONTH($F65)=MONTH(Setup!$B$8),DAY($F65)&gt;DAY(Setup!$B$8))),1,0))&amp;": check the date","")))</f>
        <v/>
      </c>
      <c r="AA65" s="23" t="str">
        <f>IF(COUNTA($B65:$J65,$L65:$M65,$O65:$V65)&gt;0,MID(IF($K65="","; English missing","")&amp;IF($N65="","; History, Civics and Geography missing","")&amp;IF(AND($T65&lt;&gt;"Y",COUNTA($L65:$M65)=0),"; No second language","")&amp;IF(AND($T65="Y",COUNTA($L65:$M65)&gt;0),"; Exempt, but a second language is filled in","")&amp;IF(AND(COUNTA($L65:$M65)=2,$L65&lt;&gt;"Hindi",$M65&lt;&gt;"Hindi"),"; Two second languages: one must be Hindi",""),3,300),"")</f>
        <v/>
      </c>
      <c r="AB65" s="23" t="str">
        <f>IF(COUNTA($B65:$J65,$L65:$M65,$O65:$V65)&gt;0,IF(COUNTA($O65:$Q65)&lt;2,"Needs 2 or 3, has "&amp;COUNTA($O65:$Q65),""),"")</f>
        <v/>
      </c>
      <c r="AC65" s="23" t="str">
        <f>IF(COUNTA($B65:$J65,$L65:$M65,$O65:$V65)&gt;0,IF(COUNTA($R65:$S65)=0,"Needs 1 or 2",IF(AND($R65&lt;&gt;"",$S65&lt;&gt;"",IFERROR(INDEX(Subjects!$F$5:$F$32,MATCH($R65,Subjects!$E$5:$E$32,0)),"?")=IFERROR(INDEX(Subjects!$F$5:$F$32,MATCH($S65,Subjects!$E$5:$E$32,0)),"!")),"Two must be one from A, one from B","")),"")</f>
        <v/>
      </c>
      <c r="AD65" s="23" t="str">
        <f>IF(COUNTA($B65:$J65,$L65:$M65,$O65:$V65)&gt;0,MID(IF(SUM($AG65)=0,"","; "&amp;INDEX(Subjects!$O$5:$O$29,$AH65)&amp;" with "&amp;INDEX(Subjects!$P$5:$P$29,$AH65)&amp;IF($AG65&gt;1," (+"&amp;($AG65-1)&amp;" more)",""))&amp;IF(SUMPRODUCT(($K65:$S65&lt;&gt;"")*(COUNTIF($K65:$S65,$K65:$S65&amp;"")&gt;1))&gt;0,"; Same subject twice",""),3,300),"")</f>
        <v/>
      </c>
      <c r="AE65" s="23" t="str">
        <f>IF(COUNTA($B65:$J65,$L65:$M65,$O65:$V65)&gt;0,MID(IF($U65&lt;&gt;"Y","; Photo","")&amp;IF($V65&lt;&gt;"Y","; Signature",""),3,50),"")</f>
        <v/>
      </c>
      <c r="AF65" s="24" t="str">
        <f>IF(COUNTA($B65:$J65,$L65:$M65,$O65:$V65)&gt;0,IF(SUMPRODUCT(--($X65:$AE65&lt;&gt;""))=0,"OK",SUMPRODUCT(--($X65:$AE65&lt;&gt;""))&amp;" to fix"),"")</f>
        <v/>
      </c>
      <c r="AG65" s="25" t="str">
        <f>IF(COUNTA($B65:$J65,$L65:$M65,$O65:$V65)&gt;0,SUMPRODUCT((Subjects!$O$5:$O$29&lt;&gt;"")*(Subjects!$P$5:$P$29&lt;&gt;"")*(COUNTIF($K65:$S65,Subjects!$O$5:$O$29&amp;"")&gt;0)*(COUNTIF($K65:$S65,Subjects!$P$5:$P$29&amp;"")&gt;0)),"")</f>
        <v/>
      </c>
      <c r="AH65" s="25" t="str">
        <f>IF(SUM($AG65)=0,"",LOOKUP(2,1/((Subjects!$O$5:$O$29&lt;&gt;"")*(Subjects!$P$5:$P$29&lt;&gt;"")*(COUNTIF($K65:$S65,Subjects!$O$5:$O$29&amp;"")&gt;0)*(COUNTIF($K65:$S65,Subjects!$P$5:$P$29&amp;"")&gt;0)),Subjects!$Q$5:$Q$29))</f>
        <v/>
      </c>
    </row>
    <row r="66" spans="1:34" x14ac:dyDescent="0.25">
      <c r="A66" s="19">
        <v>61</v>
      </c>
      <c r="B66" s="8"/>
      <c r="C66" s="20"/>
      <c r="D66" s="4"/>
      <c r="E66" s="8"/>
      <c r="F66" s="21"/>
      <c r="G66" s="8"/>
      <c r="H66" s="4"/>
      <c r="I66" s="4"/>
      <c r="J66" s="4"/>
      <c r="K66" s="8" t="s">
        <v>50</v>
      </c>
      <c r="L66" s="4"/>
      <c r="M66" s="4"/>
      <c r="N66" s="4" t="s">
        <v>53</v>
      </c>
      <c r="O66" s="4"/>
      <c r="P66" s="4"/>
      <c r="Q66" s="4"/>
      <c r="R66" s="4"/>
      <c r="S66" s="4"/>
      <c r="T66" s="8"/>
      <c r="U66" s="8"/>
      <c r="V66" s="8"/>
      <c r="W66" s="22" t="str">
        <f>IF(COUNTA($B66:$J66,$L66:$M66,$O66:$V66)&gt;0,COUNTA($K66:$S66),"")</f>
        <v/>
      </c>
      <c r="X66" s="23" t="str">
        <f>IF(COUNTA($B66:$J66,$L66:$M66,$O66:$V66)&gt;0,MID(IF($B66="","; Section","")&amp;IF($C66="","; Admission no.","")&amp;IF($D66="","; Name","")&amp;IF($E66="","; Gender","")&amp;IF($F66="","; Date of birth","")&amp;IF($G66="","; Nationality","")&amp;IF(COUNTA($H66:$J66)=0,"; Parent or guardian",""),3,300),"")</f>
        <v/>
      </c>
      <c r="Y66" s="23" t="str">
        <f>IF(COUNTA($B66:$J66,$L66:$M66,$O66:$V66)&gt;0,MID(IF($D66="","",IF($D66&lt;&gt;TRIM($D66),"; Name: extra spaces","")&amp;IF(SUMPRODUCT(--ISNUMBER(FIND(" "&amp;{"a","b","c","d","e","f","g","h","i","j","k","l","m","n","o","p","q","r","s","t","u","v","w","x","y","z"}," "&amp;$D66)))&gt;0,"; Name: small first letter",""))&amp;IF($H66="","",IF($H66&lt;&gt;TRIM($H66),"; Mother: extra spaces","")&amp;IF(SUMPRODUCT(--ISNUMBER(FIND(" "&amp;{"a","b","c","d","e","f","g","h","i","j","k","l","m","n","o","p","q","r","s","t","u","v","w","x","y","z"}," "&amp;$H66)))&gt;0,"; Mother: small first letter",""))&amp;IF($I66="","",IF($I66&lt;&gt;TRIM($I66),"; Father: extra spaces","")&amp;IF(SUMPRODUCT(--ISNUMBER(FIND(" "&amp;{"a","b","c","d","e","f","g","h","i","j","k","l","m","n","o","p","q","r","s","t","u","v","w","x","y","z"}," "&amp;$I66)))&gt;0,"; Father: small first letter",""))&amp;IF($J66="","",IF($J66&lt;&gt;TRIM($J66),"; Guardian: extra spaces","")&amp;IF(SUMPRODUCT(--ISNUMBER(FIND(" "&amp;{"a","b","c","d","e","f","g","h","i","j","k","l","m","n","o","p","q","r","s","t","u","v","w","x","y","z"}," "&amp;$J66)))&gt;0,"; Guardian: small first letter","")),3,300),"")</f>
        <v/>
      </c>
      <c r="Z66" s="23" t="str">
        <f>IF(OR(NOT(COUNTA($B66:$J66,$L66:$M66,$O66:$V66)&gt;0),$F66=""),"",IF(NOT(ISNUMBER($F66)),"Not a date",IF(OR((YEAR(Setup!$B$8)-YEAR($F66)-IF(OR(MONTH($F66)&gt;MONTH(Setup!$B$8),AND(MONTH($F66)=MONTH(Setup!$B$8),DAY($F66)&gt;DAY(Setup!$B$8))),1,0))&lt;Setup!$B$10,(YEAR(Setup!$B$8)-YEAR($F66)-IF(OR(MONTH($F66)&gt;MONTH(Setup!$B$8),AND(MONTH($F66)=MONTH(Setup!$B$8),DAY($F66)&gt;DAY(Setup!$B$8))),1,0))&gt;Setup!$C$10),"Age "&amp;(YEAR(Setup!$B$8)-YEAR($F66)-IF(OR(MONTH($F66)&gt;MONTH(Setup!$B$8),AND(MONTH($F66)=MONTH(Setup!$B$8),DAY($F66)&gt;DAY(Setup!$B$8))),1,0))&amp;": check the date","")))</f>
        <v/>
      </c>
      <c r="AA66" s="23" t="str">
        <f>IF(COUNTA($B66:$J66,$L66:$M66,$O66:$V66)&gt;0,MID(IF($K66="","; English missing","")&amp;IF($N66="","; History, Civics and Geography missing","")&amp;IF(AND($T66&lt;&gt;"Y",COUNTA($L66:$M66)=0),"; No second language","")&amp;IF(AND($T66="Y",COUNTA($L66:$M66)&gt;0),"; Exempt, but a second language is filled in","")&amp;IF(AND(COUNTA($L66:$M66)=2,$L66&lt;&gt;"Hindi",$M66&lt;&gt;"Hindi"),"; Two second languages: one must be Hindi",""),3,300),"")</f>
        <v/>
      </c>
      <c r="AB66" s="23" t="str">
        <f>IF(COUNTA($B66:$J66,$L66:$M66,$O66:$V66)&gt;0,IF(COUNTA($O66:$Q66)&lt;2,"Needs 2 or 3, has "&amp;COUNTA($O66:$Q66),""),"")</f>
        <v/>
      </c>
      <c r="AC66" s="23" t="str">
        <f>IF(COUNTA($B66:$J66,$L66:$M66,$O66:$V66)&gt;0,IF(COUNTA($R66:$S66)=0,"Needs 1 or 2",IF(AND($R66&lt;&gt;"",$S66&lt;&gt;"",IFERROR(INDEX(Subjects!$F$5:$F$32,MATCH($R66,Subjects!$E$5:$E$32,0)),"?")=IFERROR(INDEX(Subjects!$F$5:$F$32,MATCH($S66,Subjects!$E$5:$E$32,0)),"!")),"Two must be one from A, one from B","")),"")</f>
        <v/>
      </c>
      <c r="AD66" s="23" t="str">
        <f>IF(COUNTA($B66:$J66,$L66:$M66,$O66:$V66)&gt;0,MID(IF(SUM($AG66)=0,"","; "&amp;INDEX(Subjects!$O$5:$O$29,$AH66)&amp;" with "&amp;INDEX(Subjects!$P$5:$P$29,$AH66)&amp;IF($AG66&gt;1," (+"&amp;($AG66-1)&amp;" more)",""))&amp;IF(SUMPRODUCT(($K66:$S66&lt;&gt;"")*(COUNTIF($K66:$S66,$K66:$S66&amp;"")&gt;1))&gt;0,"; Same subject twice",""),3,300),"")</f>
        <v/>
      </c>
      <c r="AE66" s="23" t="str">
        <f>IF(COUNTA($B66:$J66,$L66:$M66,$O66:$V66)&gt;0,MID(IF($U66&lt;&gt;"Y","; Photo","")&amp;IF($V66&lt;&gt;"Y","; Signature",""),3,50),"")</f>
        <v/>
      </c>
      <c r="AF66" s="24" t="str">
        <f>IF(COUNTA($B66:$J66,$L66:$M66,$O66:$V66)&gt;0,IF(SUMPRODUCT(--($X66:$AE66&lt;&gt;""))=0,"OK",SUMPRODUCT(--($X66:$AE66&lt;&gt;""))&amp;" to fix"),"")</f>
        <v/>
      </c>
      <c r="AG66" s="25" t="str">
        <f>IF(COUNTA($B66:$J66,$L66:$M66,$O66:$V66)&gt;0,SUMPRODUCT((Subjects!$O$5:$O$29&lt;&gt;"")*(Subjects!$P$5:$P$29&lt;&gt;"")*(COUNTIF($K66:$S66,Subjects!$O$5:$O$29&amp;"")&gt;0)*(COUNTIF($K66:$S66,Subjects!$P$5:$P$29&amp;"")&gt;0)),"")</f>
        <v/>
      </c>
      <c r="AH66" s="25" t="str">
        <f>IF(SUM($AG66)=0,"",LOOKUP(2,1/((Subjects!$O$5:$O$29&lt;&gt;"")*(Subjects!$P$5:$P$29&lt;&gt;"")*(COUNTIF($K66:$S66,Subjects!$O$5:$O$29&amp;"")&gt;0)*(COUNTIF($K66:$S66,Subjects!$P$5:$P$29&amp;"")&gt;0)),Subjects!$Q$5:$Q$29))</f>
        <v/>
      </c>
    </row>
    <row r="67" spans="1:34" x14ac:dyDescent="0.25">
      <c r="A67" s="19">
        <v>62</v>
      </c>
      <c r="B67" s="8"/>
      <c r="C67" s="20"/>
      <c r="D67" s="4"/>
      <c r="E67" s="8"/>
      <c r="F67" s="21"/>
      <c r="G67" s="8"/>
      <c r="H67" s="4"/>
      <c r="I67" s="4"/>
      <c r="J67" s="4"/>
      <c r="K67" s="8" t="s">
        <v>50</v>
      </c>
      <c r="L67" s="4"/>
      <c r="M67" s="4"/>
      <c r="N67" s="4" t="s">
        <v>53</v>
      </c>
      <c r="O67" s="4"/>
      <c r="P67" s="4"/>
      <c r="Q67" s="4"/>
      <c r="R67" s="4"/>
      <c r="S67" s="4"/>
      <c r="T67" s="8"/>
      <c r="U67" s="8"/>
      <c r="V67" s="8"/>
      <c r="W67" s="22" t="str">
        <f>IF(COUNTA($B67:$J67,$L67:$M67,$O67:$V67)&gt;0,COUNTA($K67:$S67),"")</f>
        <v/>
      </c>
      <c r="X67" s="23" t="str">
        <f>IF(COUNTA($B67:$J67,$L67:$M67,$O67:$V67)&gt;0,MID(IF($B67="","; Section","")&amp;IF($C67="","; Admission no.","")&amp;IF($D67="","; Name","")&amp;IF($E67="","; Gender","")&amp;IF($F67="","; Date of birth","")&amp;IF($G67="","; Nationality","")&amp;IF(COUNTA($H67:$J67)=0,"; Parent or guardian",""),3,300),"")</f>
        <v/>
      </c>
      <c r="Y67" s="23" t="str">
        <f>IF(COUNTA($B67:$J67,$L67:$M67,$O67:$V67)&gt;0,MID(IF($D67="","",IF($D67&lt;&gt;TRIM($D67),"; Name: extra spaces","")&amp;IF(SUMPRODUCT(--ISNUMBER(FIND(" "&amp;{"a","b","c","d","e","f","g","h","i","j","k","l","m","n","o","p","q","r","s","t","u","v","w","x","y","z"}," "&amp;$D67)))&gt;0,"; Name: small first letter",""))&amp;IF($H67="","",IF($H67&lt;&gt;TRIM($H67),"; Mother: extra spaces","")&amp;IF(SUMPRODUCT(--ISNUMBER(FIND(" "&amp;{"a","b","c","d","e","f","g","h","i","j","k","l","m","n","o","p","q","r","s","t","u","v","w","x","y","z"}," "&amp;$H67)))&gt;0,"; Mother: small first letter",""))&amp;IF($I67="","",IF($I67&lt;&gt;TRIM($I67),"; Father: extra spaces","")&amp;IF(SUMPRODUCT(--ISNUMBER(FIND(" "&amp;{"a","b","c","d","e","f","g","h","i","j","k","l","m","n","o","p","q","r","s","t","u","v","w","x","y","z"}," "&amp;$I67)))&gt;0,"; Father: small first letter",""))&amp;IF($J67="","",IF($J67&lt;&gt;TRIM($J67),"; Guardian: extra spaces","")&amp;IF(SUMPRODUCT(--ISNUMBER(FIND(" "&amp;{"a","b","c","d","e","f","g","h","i","j","k","l","m","n","o","p","q","r","s","t","u","v","w","x","y","z"}," "&amp;$J67)))&gt;0,"; Guardian: small first letter","")),3,300),"")</f>
        <v/>
      </c>
      <c r="Z67" s="23" t="str">
        <f>IF(OR(NOT(COUNTA($B67:$J67,$L67:$M67,$O67:$V67)&gt;0),$F67=""),"",IF(NOT(ISNUMBER($F67)),"Not a date",IF(OR((YEAR(Setup!$B$8)-YEAR($F67)-IF(OR(MONTH($F67)&gt;MONTH(Setup!$B$8),AND(MONTH($F67)=MONTH(Setup!$B$8),DAY($F67)&gt;DAY(Setup!$B$8))),1,0))&lt;Setup!$B$10,(YEAR(Setup!$B$8)-YEAR($F67)-IF(OR(MONTH($F67)&gt;MONTH(Setup!$B$8),AND(MONTH($F67)=MONTH(Setup!$B$8),DAY($F67)&gt;DAY(Setup!$B$8))),1,0))&gt;Setup!$C$10),"Age "&amp;(YEAR(Setup!$B$8)-YEAR($F67)-IF(OR(MONTH($F67)&gt;MONTH(Setup!$B$8),AND(MONTH($F67)=MONTH(Setup!$B$8),DAY($F67)&gt;DAY(Setup!$B$8))),1,0))&amp;": check the date","")))</f>
        <v/>
      </c>
      <c r="AA67" s="23" t="str">
        <f>IF(COUNTA($B67:$J67,$L67:$M67,$O67:$V67)&gt;0,MID(IF($K67="","; English missing","")&amp;IF($N67="","; History, Civics and Geography missing","")&amp;IF(AND($T67&lt;&gt;"Y",COUNTA($L67:$M67)=0),"; No second language","")&amp;IF(AND($T67="Y",COUNTA($L67:$M67)&gt;0),"; Exempt, but a second language is filled in","")&amp;IF(AND(COUNTA($L67:$M67)=2,$L67&lt;&gt;"Hindi",$M67&lt;&gt;"Hindi"),"; Two second languages: one must be Hindi",""),3,300),"")</f>
        <v/>
      </c>
      <c r="AB67" s="23" t="str">
        <f>IF(COUNTA($B67:$J67,$L67:$M67,$O67:$V67)&gt;0,IF(COUNTA($O67:$Q67)&lt;2,"Needs 2 or 3, has "&amp;COUNTA($O67:$Q67),""),"")</f>
        <v/>
      </c>
      <c r="AC67" s="23" t="str">
        <f>IF(COUNTA($B67:$J67,$L67:$M67,$O67:$V67)&gt;0,IF(COUNTA($R67:$S67)=0,"Needs 1 or 2",IF(AND($R67&lt;&gt;"",$S67&lt;&gt;"",IFERROR(INDEX(Subjects!$F$5:$F$32,MATCH($R67,Subjects!$E$5:$E$32,0)),"?")=IFERROR(INDEX(Subjects!$F$5:$F$32,MATCH($S67,Subjects!$E$5:$E$32,0)),"!")),"Two must be one from A, one from B","")),"")</f>
        <v/>
      </c>
      <c r="AD67" s="23" t="str">
        <f>IF(COUNTA($B67:$J67,$L67:$M67,$O67:$V67)&gt;0,MID(IF(SUM($AG67)=0,"","; "&amp;INDEX(Subjects!$O$5:$O$29,$AH67)&amp;" with "&amp;INDEX(Subjects!$P$5:$P$29,$AH67)&amp;IF($AG67&gt;1," (+"&amp;($AG67-1)&amp;" more)",""))&amp;IF(SUMPRODUCT(($K67:$S67&lt;&gt;"")*(COUNTIF($K67:$S67,$K67:$S67&amp;"")&gt;1))&gt;0,"; Same subject twice",""),3,300),"")</f>
        <v/>
      </c>
      <c r="AE67" s="23" t="str">
        <f>IF(COUNTA($B67:$J67,$L67:$M67,$O67:$V67)&gt;0,MID(IF($U67&lt;&gt;"Y","; Photo","")&amp;IF($V67&lt;&gt;"Y","; Signature",""),3,50),"")</f>
        <v/>
      </c>
      <c r="AF67" s="24" t="str">
        <f>IF(COUNTA($B67:$J67,$L67:$M67,$O67:$V67)&gt;0,IF(SUMPRODUCT(--($X67:$AE67&lt;&gt;""))=0,"OK",SUMPRODUCT(--($X67:$AE67&lt;&gt;""))&amp;" to fix"),"")</f>
        <v/>
      </c>
      <c r="AG67" s="25" t="str">
        <f>IF(COUNTA($B67:$J67,$L67:$M67,$O67:$V67)&gt;0,SUMPRODUCT((Subjects!$O$5:$O$29&lt;&gt;"")*(Subjects!$P$5:$P$29&lt;&gt;"")*(COUNTIF($K67:$S67,Subjects!$O$5:$O$29&amp;"")&gt;0)*(COUNTIF($K67:$S67,Subjects!$P$5:$P$29&amp;"")&gt;0)),"")</f>
        <v/>
      </c>
      <c r="AH67" s="25" t="str">
        <f>IF(SUM($AG67)=0,"",LOOKUP(2,1/((Subjects!$O$5:$O$29&lt;&gt;"")*(Subjects!$P$5:$P$29&lt;&gt;"")*(COUNTIF($K67:$S67,Subjects!$O$5:$O$29&amp;"")&gt;0)*(COUNTIF($K67:$S67,Subjects!$P$5:$P$29&amp;"")&gt;0)),Subjects!$Q$5:$Q$29))</f>
        <v/>
      </c>
    </row>
    <row r="68" spans="1:34" x14ac:dyDescent="0.25">
      <c r="A68" s="19">
        <v>63</v>
      </c>
      <c r="B68" s="8"/>
      <c r="C68" s="20"/>
      <c r="D68" s="4"/>
      <c r="E68" s="8"/>
      <c r="F68" s="21"/>
      <c r="G68" s="8"/>
      <c r="H68" s="4"/>
      <c r="I68" s="4"/>
      <c r="J68" s="4"/>
      <c r="K68" s="8" t="s">
        <v>50</v>
      </c>
      <c r="L68" s="4"/>
      <c r="M68" s="4"/>
      <c r="N68" s="4" t="s">
        <v>53</v>
      </c>
      <c r="O68" s="4"/>
      <c r="P68" s="4"/>
      <c r="Q68" s="4"/>
      <c r="R68" s="4"/>
      <c r="S68" s="4"/>
      <c r="T68" s="8"/>
      <c r="U68" s="8"/>
      <c r="V68" s="8"/>
      <c r="W68" s="22" t="str">
        <f>IF(COUNTA($B68:$J68,$L68:$M68,$O68:$V68)&gt;0,COUNTA($K68:$S68),"")</f>
        <v/>
      </c>
      <c r="X68" s="23" t="str">
        <f>IF(COUNTA($B68:$J68,$L68:$M68,$O68:$V68)&gt;0,MID(IF($B68="","; Section","")&amp;IF($C68="","; Admission no.","")&amp;IF($D68="","; Name","")&amp;IF($E68="","; Gender","")&amp;IF($F68="","; Date of birth","")&amp;IF($G68="","; Nationality","")&amp;IF(COUNTA($H68:$J68)=0,"; Parent or guardian",""),3,300),"")</f>
        <v/>
      </c>
      <c r="Y68" s="23" t="str">
        <f>IF(COUNTA($B68:$J68,$L68:$M68,$O68:$V68)&gt;0,MID(IF($D68="","",IF($D68&lt;&gt;TRIM($D68),"; Name: extra spaces","")&amp;IF(SUMPRODUCT(--ISNUMBER(FIND(" "&amp;{"a","b","c","d","e","f","g","h","i","j","k","l","m","n","o","p","q","r","s","t","u","v","w","x","y","z"}," "&amp;$D68)))&gt;0,"; Name: small first letter",""))&amp;IF($H68="","",IF($H68&lt;&gt;TRIM($H68),"; Mother: extra spaces","")&amp;IF(SUMPRODUCT(--ISNUMBER(FIND(" "&amp;{"a","b","c","d","e","f","g","h","i","j","k","l","m","n","o","p","q","r","s","t","u","v","w","x","y","z"}," "&amp;$H68)))&gt;0,"; Mother: small first letter",""))&amp;IF($I68="","",IF($I68&lt;&gt;TRIM($I68),"; Father: extra spaces","")&amp;IF(SUMPRODUCT(--ISNUMBER(FIND(" "&amp;{"a","b","c","d","e","f","g","h","i","j","k","l","m","n","o","p","q","r","s","t","u","v","w","x","y","z"}," "&amp;$I68)))&gt;0,"; Father: small first letter",""))&amp;IF($J68="","",IF($J68&lt;&gt;TRIM($J68),"; Guardian: extra spaces","")&amp;IF(SUMPRODUCT(--ISNUMBER(FIND(" "&amp;{"a","b","c","d","e","f","g","h","i","j","k","l","m","n","o","p","q","r","s","t","u","v","w","x","y","z"}," "&amp;$J68)))&gt;0,"; Guardian: small first letter","")),3,300),"")</f>
        <v/>
      </c>
      <c r="Z68" s="23" t="str">
        <f>IF(OR(NOT(COUNTA($B68:$J68,$L68:$M68,$O68:$V68)&gt;0),$F68=""),"",IF(NOT(ISNUMBER($F68)),"Not a date",IF(OR((YEAR(Setup!$B$8)-YEAR($F68)-IF(OR(MONTH($F68)&gt;MONTH(Setup!$B$8),AND(MONTH($F68)=MONTH(Setup!$B$8),DAY($F68)&gt;DAY(Setup!$B$8))),1,0))&lt;Setup!$B$10,(YEAR(Setup!$B$8)-YEAR($F68)-IF(OR(MONTH($F68)&gt;MONTH(Setup!$B$8),AND(MONTH($F68)=MONTH(Setup!$B$8),DAY($F68)&gt;DAY(Setup!$B$8))),1,0))&gt;Setup!$C$10),"Age "&amp;(YEAR(Setup!$B$8)-YEAR($F68)-IF(OR(MONTH($F68)&gt;MONTH(Setup!$B$8),AND(MONTH($F68)=MONTH(Setup!$B$8),DAY($F68)&gt;DAY(Setup!$B$8))),1,0))&amp;": check the date","")))</f>
        <v/>
      </c>
      <c r="AA68" s="23" t="str">
        <f>IF(COUNTA($B68:$J68,$L68:$M68,$O68:$V68)&gt;0,MID(IF($K68="","; English missing","")&amp;IF($N68="","; History, Civics and Geography missing","")&amp;IF(AND($T68&lt;&gt;"Y",COUNTA($L68:$M68)=0),"; No second language","")&amp;IF(AND($T68="Y",COUNTA($L68:$M68)&gt;0),"; Exempt, but a second language is filled in","")&amp;IF(AND(COUNTA($L68:$M68)=2,$L68&lt;&gt;"Hindi",$M68&lt;&gt;"Hindi"),"; Two second languages: one must be Hindi",""),3,300),"")</f>
        <v/>
      </c>
      <c r="AB68" s="23" t="str">
        <f>IF(COUNTA($B68:$J68,$L68:$M68,$O68:$V68)&gt;0,IF(COUNTA($O68:$Q68)&lt;2,"Needs 2 or 3, has "&amp;COUNTA($O68:$Q68),""),"")</f>
        <v/>
      </c>
      <c r="AC68" s="23" t="str">
        <f>IF(COUNTA($B68:$J68,$L68:$M68,$O68:$V68)&gt;0,IF(COUNTA($R68:$S68)=0,"Needs 1 or 2",IF(AND($R68&lt;&gt;"",$S68&lt;&gt;"",IFERROR(INDEX(Subjects!$F$5:$F$32,MATCH($R68,Subjects!$E$5:$E$32,0)),"?")=IFERROR(INDEX(Subjects!$F$5:$F$32,MATCH($S68,Subjects!$E$5:$E$32,0)),"!")),"Two must be one from A, one from B","")),"")</f>
        <v/>
      </c>
      <c r="AD68" s="23" t="str">
        <f>IF(COUNTA($B68:$J68,$L68:$M68,$O68:$V68)&gt;0,MID(IF(SUM($AG68)=0,"","; "&amp;INDEX(Subjects!$O$5:$O$29,$AH68)&amp;" with "&amp;INDEX(Subjects!$P$5:$P$29,$AH68)&amp;IF($AG68&gt;1," (+"&amp;($AG68-1)&amp;" more)",""))&amp;IF(SUMPRODUCT(($K68:$S68&lt;&gt;"")*(COUNTIF($K68:$S68,$K68:$S68&amp;"")&gt;1))&gt;0,"; Same subject twice",""),3,300),"")</f>
        <v/>
      </c>
      <c r="AE68" s="23" t="str">
        <f>IF(COUNTA($B68:$J68,$L68:$M68,$O68:$V68)&gt;0,MID(IF($U68&lt;&gt;"Y","; Photo","")&amp;IF($V68&lt;&gt;"Y","; Signature",""),3,50),"")</f>
        <v/>
      </c>
      <c r="AF68" s="24" t="str">
        <f>IF(COUNTA($B68:$J68,$L68:$M68,$O68:$V68)&gt;0,IF(SUMPRODUCT(--($X68:$AE68&lt;&gt;""))=0,"OK",SUMPRODUCT(--($X68:$AE68&lt;&gt;""))&amp;" to fix"),"")</f>
        <v/>
      </c>
      <c r="AG68" s="25" t="str">
        <f>IF(COUNTA($B68:$J68,$L68:$M68,$O68:$V68)&gt;0,SUMPRODUCT((Subjects!$O$5:$O$29&lt;&gt;"")*(Subjects!$P$5:$P$29&lt;&gt;"")*(COUNTIF($K68:$S68,Subjects!$O$5:$O$29&amp;"")&gt;0)*(COUNTIF($K68:$S68,Subjects!$P$5:$P$29&amp;"")&gt;0)),"")</f>
        <v/>
      </c>
      <c r="AH68" s="25" t="str">
        <f>IF(SUM($AG68)=0,"",LOOKUP(2,1/((Subjects!$O$5:$O$29&lt;&gt;"")*(Subjects!$P$5:$P$29&lt;&gt;"")*(COUNTIF($K68:$S68,Subjects!$O$5:$O$29&amp;"")&gt;0)*(COUNTIF($K68:$S68,Subjects!$P$5:$P$29&amp;"")&gt;0)),Subjects!$Q$5:$Q$29))</f>
        <v/>
      </c>
    </row>
    <row r="69" spans="1:34" x14ac:dyDescent="0.25">
      <c r="A69" s="19">
        <v>64</v>
      </c>
      <c r="B69" s="8"/>
      <c r="C69" s="20"/>
      <c r="D69" s="4"/>
      <c r="E69" s="8"/>
      <c r="F69" s="21"/>
      <c r="G69" s="8"/>
      <c r="H69" s="4"/>
      <c r="I69" s="4"/>
      <c r="J69" s="4"/>
      <c r="K69" s="8" t="s">
        <v>50</v>
      </c>
      <c r="L69" s="4"/>
      <c r="M69" s="4"/>
      <c r="N69" s="4" t="s">
        <v>53</v>
      </c>
      <c r="O69" s="4"/>
      <c r="P69" s="4"/>
      <c r="Q69" s="4"/>
      <c r="R69" s="4"/>
      <c r="S69" s="4"/>
      <c r="T69" s="8"/>
      <c r="U69" s="8"/>
      <c r="V69" s="8"/>
      <c r="W69" s="22" t="str">
        <f>IF(COUNTA($B69:$J69,$L69:$M69,$O69:$V69)&gt;0,COUNTA($K69:$S69),"")</f>
        <v/>
      </c>
      <c r="X69" s="23" t="str">
        <f>IF(COUNTA($B69:$J69,$L69:$M69,$O69:$V69)&gt;0,MID(IF($B69="","; Section","")&amp;IF($C69="","; Admission no.","")&amp;IF($D69="","; Name","")&amp;IF($E69="","; Gender","")&amp;IF($F69="","; Date of birth","")&amp;IF($G69="","; Nationality","")&amp;IF(COUNTA($H69:$J69)=0,"; Parent or guardian",""),3,300),"")</f>
        <v/>
      </c>
      <c r="Y69" s="23" t="str">
        <f>IF(COUNTA($B69:$J69,$L69:$M69,$O69:$V69)&gt;0,MID(IF($D69="","",IF($D69&lt;&gt;TRIM($D69),"; Name: extra spaces","")&amp;IF(SUMPRODUCT(--ISNUMBER(FIND(" "&amp;{"a","b","c","d","e","f","g","h","i","j","k","l","m","n","o","p","q","r","s","t","u","v","w","x","y","z"}," "&amp;$D69)))&gt;0,"; Name: small first letter",""))&amp;IF($H69="","",IF($H69&lt;&gt;TRIM($H69),"; Mother: extra spaces","")&amp;IF(SUMPRODUCT(--ISNUMBER(FIND(" "&amp;{"a","b","c","d","e","f","g","h","i","j","k","l","m","n","o","p","q","r","s","t","u","v","w","x","y","z"}," "&amp;$H69)))&gt;0,"; Mother: small first letter",""))&amp;IF($I69="","",IF($I69&lt;&gt;TRIM($I69),"; Father: extra spaces","")&amp;IF(SUMPRODUCT(--ISNUMBER(FIND(" "&amp;{"a","b","c","d","e","f","g","h","i","j","k","l","m","n","o","p","q","r","s","t","u","v","w","x","y","z"}," "&amp;$I69)))&gt;0,"; Father: small first letter",""))&amp;IF($J69="","",IF($J69&lt;&gt;TRIM($J69),"; Guardian: extra spaces","")&amp;IF(SUMPRODUCT(--ISNUMBER(FIND(" "&amp;{"a","b","c","d","e","f","g","h","i","j","k","l","m","n","o","p","q","r","s","t","u","v","w","x","y","z"}," "&amp;$J69)))&gt;0,"; Guardian: small first letter","")),3,300),"")</f>
        <v/>
      </c>
      <c r="Z69" s="23" t="str">
        <f>IF(OR(NOT(COUNTA($B69:$J69,$L69:$M69,$O69:$V69)&gt;0),$F69=""),"",IF(NOT(ISNUMBER($F69)),"Not a date",IF(OR((YEAR(Setup!$B$8)-YEAR($F69)-IF(OR(MONTH($F69)&gt;MONTH(Setup!$B$8),AND(MONTH($F69)=MONTH(Setup!$B$8),DAY($F69)&gt;DAY(Setup!$B$8))),1,0))&lt;Setup!$B$10,(YEAR(Setup!$B$8)-YEAR($F69)-IF(OR(MONTH($F69)&gt;MONTH(Setup!$B$8),AND(MONTH($F69)=MONTH(Setup!$B$8),DAY($F69)&gt;DAY(Setup!$B$8))),1,0))&gt;Setup!$C$10),"Age "&amp;(YEAR(Setup!$B$8)-YEAR($F69)-IF(OR(MONTH($F69)&gt;MONTH(Setup!$B$8),AND(MONTH($F69)=MONTH(Setup!$B$8),DAY($F69)&gt;DAY(Setup!$B$8))),1,0))&amp;": check the date","")))</f>
        <v/>
      </c>
      <c r="AA69" s="23" t="str">
        <f>IF(COUNTA($B69:$J69,$L69:$M69,$O69:$V69)&gt;0,MID(IF($K69="","; English missing","")&amp;IF($N69="","; History, Civics and Geography missing","")&amp;IF(AND($T69&lt;&gt;"Y",COUNTA($L69:$M69)=0),"; No second language","")&amp;IF(AND($T69="Y",COUNTA($L69:$M69)&gt;0),"; Exempt, but a second language is filled in","")&amp;IF(AND(COUNTA($L69:$M69)=2,$L69&lt;&gt;"Hindi",$M69&lt;&gt;"Hindi"),"; Two second languages: one must be Hindi",""),3,300),"")</f>
        <v/>
      </c>
      <c r="AB69" s="23" t="str">
        <f>IF(COUNTA($B69:$J69,$L69:$M69,$O69:$V69)&gt;0,IF(COUNTA($O69:$Q69)&lt;2,"Needs 2 or 3, has "&amp;COUNTA($O69:$Q69),""),"")</f>
        <v/>
      </c>
      <c r="AC69" s="23" t="str">
        <f>IF(COUNTA($B69:$J69,$L69:$M69,$O69:$V69)&gt;0,IF(COUNTA($R69:$S69)=0,"Needs 1 or 2",IF(AND($R69&lt;&gt;"",$S69&lt;&gt;"",IFERROR(INDEX(Subjects!$F$5:$F$32,MATCH($R69,Subjects!$E$5:$E$32,0)),"?")=IFERROR(INDEX(Subjects!$F$5:$F$32,MATCH($S69,Subjects!$E$5:$E$32,0)),"!")),"Two must be one from A, one from B","")),"")</f>
        <v/>
      </c>
      <c r="AD69" s="23" t="str">
        <f>IF(COUNTA($B69:$J69,$L69:$M69,$O69:$V69)&gt;0,MID(IF(SUM($AG69)=0,"","; "&amp;INDEX(Subjects!$O$5:$O$29,$AH69)&amp;" with "&amp;INDEX(Subjects!$P$5:$P$29,$AH69)&amp;IF($AG69&gt;1," (+"&amp;($AG69-1)&amp;" more)",""))&amp;IF(SUMPRODUCT(($K69:$S69&lt;&gt;"")*(COUNTIF($K69:$S69,$K69:$S69&amp;"")&gt;1))&gt;0,"; Same subject twice",""),3,300),"")</f>
        <v/>
      </c>
      <c r="AE69" s="23" t="str">
        <f>IF(COUNTA($B69:$J69,$L69:$M69,$O69:$V69)&gt;0,MID(IF($U69&lt;&gt;"Y","; Photo","")&amp;IF($V69&lt;&gt;"Y","; Signature",""),3,50),"")</f>
        <v/>
      </c>
      <c r="AF69" s="24" t="str">
        <f>IF(COUNTA($B69:$J69,$L69:$M69,$O69:$V69)&gt;0,IF(SUMPRODUCT(--($X69:$AE69&lt;&gt;""))=0,"OK",SUMPRODUCT(--($X69:$AE69&lt;&gt;""))&amp;" to fix"),"")</f>
        <v/>
      </c>
      <c r="AG69" s="25" t="str">
        <f>IF(COUNTA($B69:$J69,$L69:$M69,$O69:$V69)&gt;0,SUMPRODUCT((Subjects!$O$5:$O$29&lt;&gt;"")*(Subjects!$P$5:$P$29&lt;&gt;"")*(COUNTIF($K69:$S69,Subjects!$O$5:$O$29&amp;"")&gt;0)*(COUNTIF($K69:$S69,Subjects!$P$5:$P$29&amp;"")&gt;0)),"")</f>
        <v/>
      </c>
      <c r="AH69" s="25" t="str">
        <f>IF(SUM($AG69)=0,"",LOOKUP(2,1/((Subjects!$O$5:$O$29&lt;&gt;"")*(Subjects!$P$5:$P$29&lt;&gt;"")*(COUNTIF($K69:$S69,Subjects!$O$5:$O$29&amp;"")&gt;0)*(COUNTIF($K69:$S69,Subjects!$P$5:$P$29&amp;"")&gt;0)),Subjects!$Q$5:$Q$29))</f>
        <v/>
      </c>
    </row>
    <row r="70" spans="1:34" x14ac:dyDescent="0.25">
      <c r="A70" s="19">
        <v>65</v>
      </c>
      <c r="B70" s="8"/>
      <c r="C70" s="20"/>
      <c r="D70" s="4"/>
      <c r="E70" s="8"/>
      <c r="F70" s="21"/>
      <c r="G70" s="8"/>
      <c r="H70" s="4"/>
      <c r="I70" s="4"/>
      <c r="J70" s="4"/>
      <c r="K70" s="8" t="s">
        <v>50</v>
      </c>
      <c r="L70" s="4"/>
      <c r="M70" s="4"/>
      <c r="N70" s="4" t="s">
        <v>53</v>
      </c>
      <c r="O70" s="4"/>
      <c r="P70" s="4"/>
      <c r="Q70" s="4"/>
      <c r="R70" s="4"/>
      <c r="S70" s="4"/>
      <c r="T70" s="8"/>
      <c r="U70" s="8"/>
      <c r="V70" s="8"/>
      <c r="W70" s="22" t="str">
        <f>IF(COUNTA($B70:$J70,$L70:$M70,$O70:$V70)&gt;0,COUNTA($K70:$S70),"")</f>
        <v/>
      </c>
      <c r="X70" s="23" t="str">
        <f>IF(COUNTA($B70:$J70,$L70:$M70,$O70:$V70)&gt;0,MID(IF($B70="","; Section","")&amp;IF($C70="","; Admission no.","")&amp;IF($D70="","; Name","")&amp;IF($E70="","; Gender","")&amp;IF($F70="","; Date of birth","")&amp;IF($G70="","; Nationality","")&amp;IF(COUNTA($H70:$J70)=0,"; Parent or guardian",""),3,300),"")</f>
        <v/>
      </c>
      <c r="Y70" s="23" t="str">
        <f>IF(COUNTA($B70:$J70,$L70:$M70,$O70:$V70)&gt;0,MID(IF($D70="","",IF($D70&lt;&gt;TRIM($D70),"; Name: extra spaces","")&amp;IF(SUMPRODUCT(--ISNUMBER(FIND(" "&amp;{"a","b","c","d","e","f","g","h","i","j","k","l","m","n","o","p","q","r","s","t","u","v","w","x","y","z"}," "&amp;$D70)))&gt;0,"; Name: small first letter",""))&amp;IF($H70="","",IF($H70&lt;&gt;TRIM($H70),"; Mother: extra spaces","")&amp;IF(SUMPRODUCT(--ISNUMBER(FIND(" "&amp;{"a","b","c","d","e","f","g","h","i","j","k","l","m","n","o","p","q","r","s","t","u","v","w","x","y","z"}," "&amp;$H70)))&gt;0,"; Mother: small first letter",""))&amp;IF($I70="","",IF($I70&lt;&gt;TRIM($I70),"; Father: extra spaces","")&amp;IF(SUMPRODUCT(--ISNUMBER(FIND(" "&amp;{"a","b","c","d","e","f","g","h","i","j","k","l","m","n","o","p","q","r","s","t","u","v","w","x","y","z"}," "&amp;$I70)))&gt;0,"; Father: small first letter",""))&amp;IF($J70="","",IF($J70&lt;&gt;TRIM($J70),"; Guardian: extra spaces","")&amp;IF(SUMPRODUCT(--ISNUMBER(FIND(" "&amp;{"a","b","c","d","e","f","g","h","i","j","k","l","m","n","o","p","q","r","s","t","u","v","w","x","y","z"}," "&amp;$J70)))&gt;0,"; Guardian: small first letter","")),3,300),"")</f>
        <v/>
      </c>
      <c r="Z70" s="23" t="str">
        <f>IF(OR(NOT(COUNTA($B70:$J70,$L70:$M70,$O70:$V70)&gt;0),$F70=""),"",IF(NOT(ISNUMBER($F70)),"Not a date",IF(OR((YEAR(Setup!$B$8)-YEAR($F70)-IF(OR(MONTH($F70)&gt;MONTH(Setup!$B$8),AND(MONTH($F70)=MONTH(Setup!$B$8),DAY($F70)&gt;DAY(Setup!$B$8))),1,0))&lt;Setup!$B$10,(YEAR(Setup!$B$8)-YEAR($F70)-IF(OR(MONTH($F70)&gt;MONTH(Setup!$B$8),AND(MONTH($F70)=MONTH(Setup!$B$8),DAY($F70)&gt;DAY(Setup!$B$8))),1,0))&gt;Setup!$C$10),"Age "&amp;(YEAR(Setup!$B$8)-YEAR($F70)-IF(OR(MONTH($F70)&gt;MONTH(Setup!$B$8),AND(MONTH($F70)=MONTH(Setup!$B$8),DAY($F70)&gt;DAY(Setup!$B$8))),1,0))&amp;": check the date","")))</f>
        <v/>
      </c>
      <c r="AA70" s="23" t="str">
        <f>IF(COUNTA($B70:$J70,$L70:$M70,$O70:$V70)&gt;0,MID(IF($K70="","; English missing","")&amp;IF($N70="","; History, Civics and Geography missing","")&amp;IF(AND($T70&lt;&gt;"Y",COUNTA($L70:$M70)=0),"; No second language","")&amp;IF(AND($T70="Y",COUNTA($L70:$M70)&gt;0),"; Exempt, but a second language is filled in","")&amp;IF(AND(COUNTA($L70:$M70)=2,$L70&lt;&gt;"Hindi",$M70&lt;&gt;"Hindi"),"; Two second languages: one must be Hindi",""),3,300),"")</f>
        <v/>
      </c>
      <c r="AB70" s="23" t="str">
        <f>IF(COUNTA($B70:$J70,$L70:$M70,$O70:$V70)&gt;0,IF(COUNTA($O70:$Q70)&lt;2,"Needs 2 or 3, has "&amp;COUNTA($O70:$Q70),""),"")</f>
        <v/>
      </c>
      <c r="AC70" s="23" t="str">
        <f>IF(COUNTA($B70:$J70,$L70:$M70,$O70:$V70)&gt;0,IF(COUNTA($R70:$S70)=0,"Needs 1 or 2",IF(AND($R70&lt;&gt;"",$S70&lt;&gt;"",IFERROR(INDEX(Subjects!$F$5:$F$32,MATCH($R70,Subjects!$E$5:$E$32,0)),"?")=IFERROR(INDEX(Subjects!$F$5:$F$32,MATCH($S70,Subjects!$E$5:$E$32,0)),"!")),"Two must be one from A, one from B","")),"")</f>
        <v/>
      </c>
      <c r="AD70" s="23" t="str">
        <f>IF(COUNTA($B70:$J70,$L70:$M70,$O70:$V70)&gt;0,MID(IF(SUM($AG70)=0,"","; "&amp;INDEX(Subjects!$O$5:$O$29,$AH70)&amp;" with "&amp;INDEX(Subjects!$P$5:$P$29,$AH70)&amp;IF($AG70&gt;1," (+"&amp;($AG70-1)&amp;" more)",""))&amp;IF(SUMPRODUCT(($K70:$S70&lt;&gt;"")*(COUNTIF($K70:$S70,$K70:$S70&amp;"")&gt;1))&gt;0,"; Same subject twice",""),3,300),"")</f>
        <v/>
      </c>
      <c r="AE70" s="23" t="str">
        <f>IF(COUNTA($B70:$J70,$L70:$M70,$O70:$V70)&gt;0,MID(IF($U70&lt;&gt;"Y","; Photo","")&amp;IF($V70&lt;&gt;"Y","; Signature",""),3,50),"")</f>
        <v/>
      </c>
      <c r="AF70" s="24" t="str">
        <f>IF(COUNTA($B70:$J70,$L70:$M70,$O70:$V70)&gt;0,IF(SUMPRODUCT(--($X70:$AE70&lt;&gt;""))=0,"OK",SUMPRODUCT(--($X70:$AE70&lt;&gt;""))&amp;" to fix"),"")</f>
        <v/>
      </c>
      <c r="AG70" s="25" t="str">
        <f>IF(COUNTA($B70:$J70,$L70:$M70,$O70:$V70)&gt;0,SUMPRODUCT((Subjects!$O$5:$O$29&lt;&gt;"")*(Subjects!$P$5:$P$29&lt;&gt;"")*(COUNTIF($K70:$S70,Subjects!$O$5:$O$29&amp;"")&gt;0)*(COUNTIF($K70:$S70,Subjects!$P$5:$P$29&amp;"")&gt;0)),"")</f>
        <v/>
      </c>
      <c r="AH70" s="25" t="str">
        <f>IF(SUM($AG70)=0,"",LOOKUP(2,1/((Subjects!$O$5:$O$29&lt;&gt;"")*(Subjects!$P$5:$P$29&lt;&gt;"")*(COUNTIF($K70:$S70,Subjects!$O$5:$O$29&amp;"")&gt;0)*(COUNTIF($K70:$S70,Subjects!$P$5:$P$29&amp;"")&gt;0)),Subjects!$Q$5:$Q$29))</f>
        <v/>
      </c>
    </row>
    <row r="71" spans="1:34" x14ac:dyDescent="0.25">
      <c r="A71" s="19">
        <v>66</v>
      </c>
      <c r="B71" s="8"/>
      <c r="C71" s="20"/>
      <c r="D71" s="4"/>
      <c r="E71" s="8"/>
      <c r="F71" s="21"/>
      <c r="G71" s="8"/>
      <c r="H71" s="4"/>
      <c r="I71" s="4"/>
      <c r="J71" s="4"/>
      <c r="K71" s="8" t="s">
        <v>50</v>
      </c>
      <c r="L71" s="4"/>
      <c r="M71" s="4"/>
      <c r="N71" s="4" t="s">
        <v>53</v>
      </c>
      <c r="O71" s="4"/>
      <c r="P71" s="4"/>
      <c r="Q71" s="4"/>
      <c r="R71" s="4"/>
      <c r="S71" s="4"/>
      <c r="T71" s="8"/>
      <c r="U71" s="8"/>
      <c r="V71" s="8"/>
      <c r="W71" s="22" t="str">
        <f>IF(COUNTA($B71:$J71,$L71:$M71,$O71:$V71)&gt;0,COUNTA($K71:$S71),"")</f>
        <v/>
      </c>
      <c r="X71" s="23" t="str">
        <f>IF(COUNTA($B71:$J71,$L71:$M71,$O71:$V71)&gt;0,MID(IF($B71="","; Section","")&amp;IF($C71="","; Admission no.","")&amp;IF($D71="","; Name","")&amp;IF($E71="","; Gender","")&amp;IF($F71="","; Date of birth","")&amp;IF($G71="","; Nationality","")&amp;IF(COUNTA($H71:$J71)=0,"; Parent or guardian",""),3,300),"")</f>
        <v/>
      </c>
      <c r="Y71" s="23" t="str">
        <f>IF(COUNTA($B71:$J71,$L71:$M71,$O71:$V71)&gt;0,MID(IF($D71="","",IF($D71&lt;&gt;TRIM($D71),"; Name: extra spaces","")&amp;IF(SUMPRODUCT(--ISNUMBER(FIND(" "&amp;{"a","b","c","d","e","f","g","h","i","j","k","l","m","n","o","p","q","r","s","t","u","v","w","x","y","z"}," "&amp;$D71)))&gt;0,"; Name: small first letter",""))&amp;IF($H71="","",IF($H71&lt;&gt;TRIM($H71),"; Mother: extra spaces","")&amp;IF(SUMPRODUCT(--ISNUMBER(FIND(" "&amp;{"a","b","c","d","e","f","g","h","i","j","k","l","m","n","o","p","q","r","s","t","u","v","w","x","y","z"}," "&amp;$H71)))&gt;0,"; Mother: small first letter",""))&amp;IF($I71="","",IF($I71&lt;&gt;TRIM($I71),"; Father: extra spaces","")&amp;IF(SUMPRODUCT(--ISNUMBER(FIND(" "&amp;{"a","b","c","d","e","f","g","h","i","j","k","l","m","n","o","p","q","r","s","t","u","v","w","x","y","z"}," "&amp;$I71)))&gt;0,"; Father: small first letter",""))&amp;IF($J71="","",IF($J71&lt;&gt;TRIM($J71),"; Guardian: extra spaces","")&amp;IF(SUMPRODUCT(--ISNUMBER(FIND(" "&amp;{"a","b","c","d","e","f","g","h","i","j","k","l","m","n","o","p","q","r","s","t","u","v","w","x","y","z"}," "&amp;$J71)))&gt;0,"; Guardian: small first letter","")),3,300),"")</f>
        <v/>
      </c>
      <c r="Z71" s="23" t="str">
        <f>IF(OR(NOT(COUNTA($B71:$J71,$L71:$M71,$O71:$V71)&gt;0),$F71=""),"",IF(NOT(ISNUMBER($F71)),"Not a date",IF(OR((YEAR(Setup!$B$8)-YEAR($F71)-IF(OR(MONTH($F71)&gt;MONTH(Setup!$B$8),AND(MONTH($F71)=MONTH(Setup!$B$8),DAY($F71)&gt;DAY(Setup!$B$8))),1,0))&lt;Setup!$B$10,(YEAR(Setup!$B$8)-YEAR($F71)-IF(OR(MONTH($F71)&gt;MONTH(Setup!$B$8),AND(MONTH($F71)=MONTH(Setup!$B$8),DAY($F71)&gt;DAY(Setup!$B$8))),1,0))&gt;Setup!$C$10),"Age "&amp;(YEAR(Setup!$B$8)-YEAR($F71)-IF(OR(MONTH($F71)&gt;MONTH(Setup!$B$8),AND(MONTH($F71)=MONTH(Setup!$B$8),DAY($F71)&gt;DAY(Setup!$B$8))),1,0))&amp;": check the date","")))</f>
        <v/>
      </c>
      <c r="AA71" s="23" t="str">
        <f>IF(COUNTA($B71:$J71,$L71:$M71,$O71:$V71)&gt;0,MID(IF($K71="","; English missing","")&amp;IF($N71="","; History, Civics and Geography missing","")&amp;IF(AND($T71&lt;&gt;"Y",COUNTA($L71:$M71)=0),"; No second language","")&amp;IF(AND($T71="Y",COUNTA($L71:$M71)&gt;0),"; Exempt, but a second language is filled in","")&amp;IF(AND(COUNTA($L71:$M71)=2,$L71&lt;&gt;"Hindi",$M71&lt;&gt;"Hindi"),"; Two second languages: one must be Hindi",""),3,300),"")</f>
        <v/>
      </c>
      <c r="AB71" s="23" t="str">
        <f>IF(COUNTA($B71:$J71,$L71:$M71,$O71:$V71)&gt;0,IF(COUNTA($O71:$Q71)&lt;2,"Needs 2 or 3, has "&amp;COUNTA($O71:$Q71),""),"")</f>
        <v/>
      </c>
      <c r="AC71" s="23" t="str">
        <f>IF(COUNTA($B71:$J71,$L71:$M71,$O71:$V71)&gt;0,IF(COUNTA($R71:$S71)=0,"Needs 1 or 2",IF(AND($R71&lt;&gt;"",$S71&lt;&gt;"",IFERROR(INDEX(Subjects!$F$5:$F$32,MATCH($R71,Subjects!$E$5:$E$32,0)),"?")=IFERROR(INDEX(Subjects!$F$5:$F$32,MATCH($S71,Subjects!$E$5:$E$32,0)),"!")),"Two must be one from A, one from B","")),"")</f>
        <v/>
      </c>
      <c r="AD71" s="23" t="str">
        <f>IF(COUNTA($B71:$J71,$L71:$M71,$O71:$V71)&gt;0,MID(IF(SUM($AG71)=0,"","; "&amp;INDEX(Subjects!$O$5:$O$29,$AH71)&amp;" with "&amp;INDEX(Subjects!$P$5:$P$29,$AH71)&amp;IF($AG71&gt;1," (+"&amp;($AG71-1)&amp;" more)",""))&amp;IF(SUMPRODUCT(($K71:$S71&lt;&gt;"")*(COUNTIF($K71:$S71,$K71:$S71&amp;"")&gt;1))&gt;0,"; Same subject twice",""),3,300),"")</f>
        <v/>
      </c>
      <c r="AE71" s="23" t="str">
        <f>IF(COUNTA($B71:$J71,$L71:$M71,$O71:$V71)&gt;0,MID(IF($U71&lt;&gt;"Y","; Photo","")&amp;IF($V71&lt;&gt;"Y","; Signature",""),3,50),"")</f>
        <v/>
      </c>
      <c r="AF71" s="24" t="str">
        <f>IF(COUNTA($B71:$J71,$L71:$M71,$O71:$V71)&gt;0,IF(SUMPRODUCT(--($X71:$AE71&lt;&gt;""))=0,"OK",SUMPRODUCT(--($X71:$AE71&lt;&gt;""))&amp;" to fix"),"")</f>
        <v/>
      </c>
      <c r="AG71" s="25" t="str">
        <f>IF(COUNTA($B71:$J71,$L71:$M71,$O71:$V71)&gt;0,SUMPRODUCT((Subjects!$O$5:$O$29&lt;&gt;"")*(Subjects!$P$5:$P$29&lt;&gt;"")*(COUNTIF($K71:$S71,Subjects!$O$5:$O$29&amp;"")&gt;0)*(COUNTIF($K71:$S71,Subjects!$P$5:$P$29&amp;"")&gt;0)),"")</f>
        <v/>
      </c>
      <c r="AH71" s="25" t="str">
        <f>IF(SUM($AG71)=0,"",LOOKUP(2,1/((Subjects!$O$5:$O$29&lt;&gt;"")*(Subjects!$P$5:$P$29&lt;&gt;"")*(COUNTIF($K71:$S71,Subjects!$O$5:$O$29&amp;"")&gt;0)*(COUNTIF($K71:$S71,Subjects!$P$5:$P$29&amp;"")&gt;0)),Subjects!$Q$5:$Q$29))</f>
        <v/>
      </c>
    </row>
    <row r="72" spans="1:34" x14ac:dyDescent="0.25">
      <c r="A72" s="19">
        <v>67</v>
      </c>
      <c r="B72" s="8"/>
      <c r="C72" s="20"/>
      <c r="D72" s="4"/>
      <c r="E72" s="8"/>
      <c r="F72" s="21"/>
      <c r="G72" s="8"/>
      <c r="H72" s="4"/>
      <c r="I72" s="4"/>
      <c r="J72" s="4"/>
      <c r="K72" s="8" t="s">
        <v>50</v>
      </c>
      <c r="L72" s="4"/>
      <c r="M72" s="4"/>
      <c r="N72" s="4" t="s">
        <v>53</v>
      </c>
      <c r="O72" s="4"/>
      <c r="P72" s="4"/>
      <c r="Q72" s="4"/>
      <c r="R72" s="4"/>
      <c r="S72" s="4"/>
      <c r="T72" s="8"/>
      <c r="U72" s="8"/>
      <c r="V72" s="8"/>
      <c r="W72" s="22" t="str">
        <f>IF(COUNTA($B72:$J72,$L72:$M72,$O72:$V72)&gt;0,COUNTA($K72:$S72),"")</f>
        <v/>
      </c>
      <c r="X72" s="23" t="str">
        <f>IF(COUNTA($B72:$J72,$L72:$M72,$O72:$V72)&gt;0,MID(IF($B72="","; Section","")&amp;IF($C72="","; Admission no.","")&amp;IF($D72="","; Name","")&amp;IF($E72="","; Gender","")&amp;IF($F72="","; Date of birth","")&amp;IF($G72="","; Nationality","")&amp;IF(COUNTA($H72:$J72)=0,"; Parent or guardian",""),3,300),"")</f>
        <v/>
      </c>
      <c r="Y72" s="23" t="str">
        <f>IF(COUNTA($B72:$J72,$L72:$M72,$O72:$V72)&gt;0,MID(IF($D72="","",IF($D72&lt;&gt;TRIM($D72),"; Name: extra spaces","")&amp;IF(SUMPRODUCT(--ISNUMBER(FIND(" "&amp;{"a","b","c","d","e","f","g","h","i","j","k","l","m","n","o","p","q","r","s","t","u","v","w","x","y","z"}," "&amp;$D72)))&gt;0,"; Name: small first letter",""))&amp;IF($H72="","",IF($H72&lt;&gt;TRIM($H72),"; Mother: extra spaces","")&amp;IF(SUMPRODUCT(--ISNUMBER(FIND(" "&amp;{"a","b","c","d","e","f","g","h","i","j","k","l","m","n","o","p","q","r","s","t","u","v","w","x","y","z"}," "&amp;$H72)))&gt;0,"; Mother: small first letter",""))&amp;IF($I72="","",IF($I72&lt;&gt;TRIM($I72),"; Father: extra spaces","")&amp;IF(SUMPRODUCT(--ISNUMBER(FIND(" "&amp;{"a","b","c","d","e","f","g","h","i","j","k","l","m","n","o","p","q","r","s","t","u","v","w","x","y","z"}," "&amp;$I72)))&gt;0,"; Father: small first letter",""))&amp;IF($J72="","",IF($J72&lt;&gt;TRIM($J72),"; Guardian: extra spaces","")&amp;IF(SUMPRODUCT(--ISNUMBER(FIND(" "&amp;{"a","b","c","d","e","f","g","h","i","j","k","l","m","n","o","p","q","r","s","t","u","v","w","x","y","z"}," "&amp;$J72)))&gt;0,"; Guardian: small first letter","")),3,300),"")</f>
        <v/>
      </c>
      <c r="Z72" s="23" t="str">
        <f>IF(OR(NOT(COUNTA($B72:$J72,$L72:$M72,$O72:$V72)&gt;0),$F72=""),"",IF(NOT(ISNUMBER($F72)),"Not a date",IF(OR((YEAR(Setup!$B$8)-YEAR($F72)-IF(OR(MONTH($F72)&gt;MONTH(Setup!$B$8),AND(MONTH($F72)=MONTH(Setup!$B$8),DAY($F72)&gt;DAY(Setup!$B$8))),1,0))&lt;Setup!$B$10,(YEAR(Setup!$B$8)-YEAR($F72)-IF(OR(MONTH($F72)&gt;MONTH(Setup!$B$8),AND(MONTH($F72)=MONTH(Setup!$B$8),DAY($F72)&gt;DAY(Setup!$B$8))),1,0))&gt;Setup!$C$10),"Age "&amp;(YEAR(Setup!$B$8)-YEAR($F72)-IF(OR(MONTH($F72)&gt;MONTH(Setup!$B$8),AND(MONTH($F72)=MONTH(Setup!$B$8),DAY($F72)&gt;DAY(Setup!$B$8))),1,0))&amp;": check the date","")))</f>
        <v/>
      </c>
      <c r="AA72" s="23" t="str">
        <f>IF(COUNTA($B72:$J72,$L72:$M72,$O72:$V72)&gt;0,MID(IF($K72="","; English missing","")&amp;IF($N72="","; History, Civics and Geography missing","")&amp;IF(AND($T72&lt;&gt;"Y",COUNTA($L72:$M72)=0),"; No second language","")&amp;IF(AND($T72="Y",COUNTA($L72:$M72)&gt;0),"; Exempt, but a second language is filled in","")&amp;IF(AND(COUNTA($L72:$M72)=2,$L72&lt;&gt;"Hindi",$M72&lt;&gt;"Hindi"),"; Two second languages: one must be Hindi",""),3,300),"")</f>
        <v/>
      </c>
      <c r="AB72" s="23" t="str">
        <f>IF(COUNTA($B72:$J72,$L72:$M72,$O72:$V72)&gt;0,IF(COUNTA($O72:$Q72)&lt;2,"Needs 2 or 3, has "&amp;COUNTA($O72:$Q72),""),"")</f>
        <v/>
      </c>
      <c r="AC72" s="23" t="str">
        <f>IF(COUNTA($B72:$J72,$L72:$M72,$O72:$V72)&gt;0,IF(COUNTA($R72:$S72)=0,"Needs 1 or 2",IF(AND($R72&lt;&gt;"",$S72&lt;&gt;"",IFERROR(INDEX(Subjects!$F$5:$F$32,MATCH($R72,Subjects!$E$5:$E$32,0)),"?")=IFERROR(INDEX(Subjects!$F$5:$F$32,MATCH($S72,Subjects!$E$5:$E$32,0)),"!")),"Two must be one from A, one from B","")),"")</f>
        <v/>
      </c>
      <c r="AD72" s="23" t="str">
        <f>IF(COUNTA($B72:$J72,$L72:$M72,$O72:$V72)&gt;0,MID(IF(SUM($AG72)=0,"","; "&amp;INDEX(Subjects!$O$5:$O$29,$AH72)&amp;" with "&amp;INDEX(Subjects!$P$5:$P$29,$AH72)&amp;IF($AG72&gt;1," (+"&amp;($AG72-1)&amp;" more)",""))&amp;IF(SUMPRODUCT(($K72:$S72&lt;&gt;"")*(COUNTIF($K72:$S72,$K72:$S72&amp;"")&gt;1))&gt;0,"; Same subject twice",""),3,300),"")</f>
        <v/>
      </c>
      <c r="AE72" s="23" t="str">
        <f>IF(COUNTA($B72:$J72,$L72:$M72,$O72:$V72)&gt;0,MID(IF($U72&lt;&gt;"Y","; Photo","")&amp;IF($V72&lt;&gt;"Y","; Signature",""),3,50),"")</f>
        <v/>
      </c>
      <c r="AF72" s="24" t="str">
        <f>IF(COUNTA($B72:$J72,$L72:$M72,$O72:$V72)&gt;0,IF(SUMPRODUCT(--($X72:$AE72&lt;&gt;""))=0,"OK",SUMPRODUCT(--($X72:$AE72&lt;&gt;""))&amp;" to fix"),"")</f>
        <v/>
      </c>
      <c r="AG72" s="25" t="str">
        <f>IF(COUNTA($B72:$J72,$L72:$M72,$O72:$V72)&gt;0,SUMPRODUCT((Subjects!$O$5:$O$29&lt;&gt;"")*(Subjects!$P$5:$P$29&lt;&gt;"")*(COUNTIF($K72:$S72,Subjects!$O$5:$O$29&amp;"")&gt;0)*(COUNTIF($K72:$S72,Subjects!$P$5:$P$29&amp;"")&gt;0)),"")</f>
        <v/>
      </c>
      <c r="AH72" s="25" t="str">
        <f>IF(SUM($AG72)=0,"",LOOKUP(2,1/((Subjects!$O$5:$O$29&lt;&gt;"")*(Subjects!$P$5:$P$29&lt;&gt;"")*(COUNTIF($K72:$S72,Subjects!$O$5:$O$29&amp;"")&gt;0)*(COUNTIF($K72:$S72,Subjects!$P$5:$P$29&amp;"")&gt;0)),Subjects!$Q$5:$Q$29))</f>
        <v/>
      </c>
    </row>
    <row r="73" spans="1:34" x14ac:dyDescent="0.25">
      <c r="A73" s="19">
        <v>68</v>
      </c>
      <c r="B73" s="8"/>
      <c r="C73" s="20"/>
      <c r="D73" s="4"/>
      <c r="E73" s="8"/>
      <c r="F73" s="21"/>
      <c r="G73" s="8"/>
      <c r="H73" s="4"/>
      <c r="I73" s="4"/>
      <c r="J73" s="4"/>
      <c r="K73" s="8" t="s">
        <v>50</v>
      </c>
      <c r="L73" s="4"/>
      <c r="M73" s="4"/>
      <c r="N73" s="4" t="s">
        <v>53</v>
      </c>
      <c r="O73" s="4"/>
      <c r="P73" s="4"/>
      <c r="Q73" s="4"/>
      <c r="R73" s="4"/>
      <c r="S73" s="4"/>
      <c r="T73" s="8"/>
      <c r="U73" s="8"/>
      <c r="V73" s="8"/>
      <c r="W73" s="22" t="str">
        <f>IF(COUNTA($B73:$J73,$L73:$M73,$O73:$V73)&gt;0,COUNTA($K73:$S73),"")</f>
        <v/>
      </c>
      <c r="X73" s="23" t="str">
        <f>IF(COUNTA($B73:$J73,$L73:$M73,$O73:$V73)&gt;0,MID(IF($B73="","; Section","")&amp;IF($C73="","; Admission no.","")&amp;IF($D73="","; Name","")&amp;IF($E73="","; Gender","")&amp;IF($F73="","; Date of birth","")&amp;IF($G73="","; Nationality","")&amp;IF(COUNTA($H73:$J73)=0,"; Parent or guardian",""),3,300),"")</f>
        <v/>
      </c>
      <c r="Y73" s="23" t="str">
        <f>IF(COUNTA($B73:$J73,$L73:$M73,$O73:$V73)&gt;0,MID(IF($D73="","",IF($D73&lt;&gt;TRIM($D73),"; Name: extra spaces","")&amp;IF(SUMPRODUCT(--ISNUMBER(FIND(" "&amp;{"a","b","c","d","e","f","g","h","i","j","k","l","m","n","o","p","q","r","s","t","u","v","w","x","y","z"}," "&amp;$D73)))&gt;0,"; Name: small first letter",""))&amp;IF($H73="","",IF($H73&lt;&gt;TRIM($H73),"; Mother: extra spaces","")&amp;IF(SUMPRODUCT(--ISNUMBER(FIND(" "&amp;{"a","b","c","d","e","f","g","h","i","j","k","l","m","n","o","p","q","r","s","t","u","v","w","x","y","z"}," "&amp;$H73)))&gt;0,"; Mother: small first letter",""))&amp;IF($I73="","",IF($I73&lt;&gt;TRIM($I73),"; Father: extra spaces","")&amp;IF(SUMPRODUCT(--ISNUMBER(FIND(" "&amp;{"a","b","c","d","e","f","g","h","i","j","k","l","m","n","o","p","q","r","s","t","u","v","w","x","y","z"}," "&amp;$I73)))&gt;0,"; Father: small first letter",""))&amp;IF($J73="","",IF($J73&lt;&gt;TRIM($J73),"; Guardian: extra spaces","")&amp;IF(SUMPRODUCT(--ISNUMBER(FIND(" "&amp;{"a","b","c","d","e","f","g","h","i","j","k","l","m","n","o","p","q","r","s","t","u","v","w","x","y","z"}," "&amp;$J73)))&gt;0,"; Guardian: small first letter","")),3,300),"")</f>
        <v/>
      </c>
      <c r="Z73" s="23" t="str">
        <f>IF(OR(NOT(COUNTA($B73:$J73,$L73:$M73,$O73:$V73)&gt;0),$F73=""),"",IF(NOT(ISNUMBER($F73)),"Not a date",IF(OR((YEAR(Setup!$B$8)-YEAR($F73)-IF(OR(MONTH($F73)&gt;MONTH(Setup!$B$8),AND(MONTH($F73)=MONTH(Setup!$B$8),DAY($F73)&gt;DAY(Setup!$B$8))),1,0))&lt;Setup!$B$10,(YEAR(Setup!$B$8)-YEAR($F73)-IF(OR(MONTH($F73)&gt;MONTH(Setup!$B$8),AND(MONTH($F73)=MONTH(Setup!$B$8),DAY($F73)&gt;DAY(Setup!$B$8))),1,0))&gt;Setup!$C$10),"Age "&amp;(YEAR(Setup!$B$8)-YEAR($F73)-IF(OR(MONTH($F73)&gt;MONTH(Setup!$B$8),AND(MONTH($F73)=MONTH(Setup!$B$8),DAY($F73)&gt;DAY(Setup!$B$8))),1,0))&amp;": check the date","")))</f>
        <v/>
      </c>
      <c r="AA73" s="23" t="str">
        <f>IF(COUNTA($B73:$J73,$L73:$M73,$O73:$V73)&gt;0,MID(IF($K73="","; English missing","")&amp;IF($N73="","; History, Civics and Geography missing","")&amp;IF(AND($T73&lt;&gt;"Y",COUNTA($L73:$M73)=0),"; No second language","")&amp;IF(AND($T73="Y",COUNTA($L73:$M73)&gt;0),"; Exempt, but a second language is filled in","")&amp;IF(AND(COUNTA($L73:$M73)=2,$L73&lt;&gt;"Hindi",$M73&lt;&gt;"Hindi"),"; Two second languages: one must be Hindi",""),3,300),"")</f>
        <v/>
      </c>
      <c r="AB73" s="23" t="str">
        <f>IF(COUNTA($B73:$J73,$L73:$M73,$O73:$V73)&gt;0,IF(COUNTA($O73:$Q73)&lt;2,"Needs 2 or 3, has "&amp;COUNTA($O73:$Q73),""),"")</f>
        <v/>
      </c>
      <c r="AC73" s="23" t="str">
        <f>IF(COUNTA($B73:$J73,$L73:$M73,$O73:$V73)&gt;0,IF(COUNTA($R73:$S73)=0,"Needs 1 or 2",IF(AND($R73&lt;&gt;"",$S73&lt;&gt;"",IFERROR(INDEX(Subjects!$F$5:$F$32,MATCH($R73,Subjects!$E$5:$E$32,0)),"?")=IFERROR(INDEX(Subjects!$F$5:$F$32,MATCH($S73,Subjects!$E$5:$E$32,0)),"!")),"Two must be one from A, one from B","")),"")</f>
        <v/>
      </c>
      <c r="AD73" s="23" t="str">
        <f>IF(COUNTA($B73:$J73,$L73:$M73,$O73:$V73)&gt;0,MID(IF(SUM($AG73)=0,"","; "&amp;INDEX(Subjects!$O$5:$O$29,$AH73)&amp;" with "&amp;INDEX(Subjects!$P$5:$P$29,$AH73)&amp;IF($AG73&gt;1," (+"&amp;($AG73-1)&amp;" more)",""))&amp;IF(SUMPRODUCT(($K73:$S73&lt;&gt;"")*(COUNTIF($K73:$S73,$K73:$S73&amp;"")&gt;1))&gt;0,"; Same subject twice",""),3,300),"")</f>
        <v/>
      </c>
      <c r="AE73" s="23" t="str">
        <f>IF(COUNTA($B73:$J73,$L73:$M73,$O73:$V73)&gt;0,MID(IF($U73&lt;&gt;"Y","; Photo","")&amp;IF($V73&lt;&gt;"Y","; Signature",""),3,50),"")</f>
        <v/>
      </c>
      <c r="AF73" s="24" t="str">
        <f>IF(COUNTA($B73:$J73,$L73:$M73,$O73:$V73)&gt;0,IF(SUMPRODUCT(--($X73:$AE73&lt;&gt;""))=0,"OK",SUMPRODUCT(--($X73:$AE73&lt;&gt;""))&amp;" to fix"),"")</f>
        <v/>
      </c>
      <c r="AG73" s="25" t="str">
        <f>IF(COUNTA($B73:$J73,$L73:$M73,$O73:$V73)&gt;0,SUMPRODUCT((Subjects!$O$5:$O$29&lt;&gt;"")*(Subjects!$P$5:$P$29&lt;&gt;"")*(COUNTIF($K73:$S73,Subjects!$O$5:$O$29&amp;"")&gt;0)*(COUNTIF($K73:$S73,Subjects!$P$5:$P$29&amp;"")&gt;0)),"")</f>
        <v/>
      </c>
      <c r="AH73" s="25" t="str">
        <f>IF(SUM($AG73)=0,"",LOOKUP(2,1/((Subjects!$O$5:$O$29&lt;&gt;"")*(Subjects!$P$5:$P$29&lt;&gt;"")*(COUNTIF($K73:$S73,Subjects!$O$5:$O$29&amp;"")&gt;0)*(COUNTIF($K73:$S73,Subjects!$P$5:$P$29&amp;"")&gt;0)),Subjects!$Q$5:$Q$29))</f>
        <v/>
      </c>
    </row>
    <row r="74" spans="1:34" x14ac:dyDescent="0.25">
      <c r="A74" s="19">
        <v>69</v>
      </c>
      <c r="B74" s="8"/>
      <c r="C74" s="20"/>
      <c r="D74" s="4"/>
      <c r="E74" s="8"/>
      <c r="F74" s="21"/>
      <c r="G74" s="8"/>
      <c r="H74" s="4"/>
      <c r="I74" s="4"/>
      <c r="J74" s="4"/>
      <c r="K74" s="8" t="s">
        <v>50</v>
      </c>
      <c r="L74" s="4"/>
      <c r="M74" s="4"/>
      <c r="N74" s="4" t="s">
        <v>53</v>
      </c>
      <c r="O74" s="4"/>
      <c r="P74" s="4"/>
      <c r="Q74" s="4"/>
      <c r="R74" s="4"/>
      <c r="S74" s="4"/>
      <c r="T74" s="8"/>
      <c r="U74" s="8"/>
      <c r="V74" s="8"/>
      <c r="W74" s="22" t="str">
        <f>IF(COUNTA($B74:$J74,$L74:$M74,$O74:$V74)&gt;0,COUNTA($K74:$S74),"")</f>
        <v/>
      </c>
      <c r="X74" s="23" t="str">
        <f>IF(COUNTA($B74:$J74,$L74:$M74,$O74:$V74)&gt;0,MID(IF($B74="","; Section","")&amp;IF($C74="","; Admission no.","")&amp;IF($D74="","; Name","")&amp;IF($E74="","; Gender","")&amp;IF($F74="","; Date of birth","")&amp;IF($G74="","; Nationality","")&amp;IF(COUNTA($H74:$J74)=0,"; Parent or guardian",""),3,300),"")</f>
        <v/>
      </c>
      <c r="Y74" s="23" t="str">
        <f>IF(COUNTA($B74:$J74,$L74:$M74,$O74:$V74)&gt;0,MID(IF($D74="","",IF($D74&lt;&gt;TRIM($D74),"; Name: extra spaces","")&amp;IF(SUMPRODUCT(--ISNUMBER(FIND(" "&amp;{"a","b","c","d","e","f","g","h","i","j","k","l","m","n","o","p","q","r","s","t","u","v","w","x","y","z"}," "&amp;$D74)))&gt;0,"; Name: small first letter",""))&amp;IF($H74="","",IF($H74&lt;&gt;TRIM($H74),"; Mother: extra spaces","")&amp;IF(SUMPRODUCT(--ISNUMBER(FIND(" "&amp;{"a","b","c","d","e","f","g","h","i","j","k","l","m","n","o","p","q","r","s","t","u","v","w","x","y","z"}," "&amp;$H74)))&gt;0,"; Mother: small first letter",""))&amp;IF($I74="","",IF($I74&lt;&gt;TRIM($I74),"; Father: extra spaces","")&amp;IF(SUMPRODUCT(--ISNUMBER(FIND(" "&amp;{"a","b","c","d","e","f","g","h","i","j","k","l","m","n","o","p","q","r","s","t","u","v","w","x","y","z"}," "&amp;$I74)))&gt;0,"; Father: small first letter",""))&amp;IF($J74="","",IF($J74&lt;&gt;TRIM($J74),"; Guardian: extra spaces","")&amp;IF(SUMPRODUCT(--ISNUMBER(FIND(" "&amp;{"a","b","c","d","e","f","g","h","i","j","k","l","m","n","o","p","q","r","s","t","u","v","w","x","y","z"}," "&amp;$J74)))&gt;0,"; Guardian: small first letter","")),3,300),"")</f>
        <v/>
      </c>
      <c r="Z74" s="23" t="str">
        <f>IF(OR(NOT(COUNTA($B74:$J74,$L74:$M74,$O74:$V74)&gt;0),$F74=""),"",IF(NOT(ISNUMBER($F74)),"Not a date",IF(OR((YEAR(Setup!$B$8)-YEAR($F74)-IF(OR(MONTH($F74)&gt;MONTH(Setup!$B$8),AND(MONTH($F74)=MONTH(Setup!$B$8),DAY($F74)&gt;DAY(Setup!$B$8))),1,0))&lt;Setup!$B$10,(YEAR(Setup!$B$8)-YEAR($F74)-IF(OR(MONTH($F74)&gt;MONTH(Setup!$B$8),AND(MONTH($F74)=MONTH(Setup!$B$8),DAY($F74)&gt;DAY(Setup!$B$8))),1,0))&gt;Setup!$C$10),"Age "&amp;(YEAR(Setup!$B$8)-YEAR($F74)-IF(OR(MONTH($F74)&gt;MONTH(Setup!$B$8),AND(MONTH($F74)=MONTH(Setup!$B$8),DAY($F74)&gt;DAY(Setup!$B$8))),1,0))&amp;": check the date","")))</f>
        <v/>
      </c>
      <c r="AA74" s="23" t="str">
        <f>IF(COUNTA($B74:$J74,$L74:$M74,$O74:$V74)&gt;0,MID(IF($K74="","; English missing","")&amp;IF($N74="","; History, Civics and Geography missing","")&amp;IF(AND($T74&lt;&gt;"Y",COUNTA($L74:$M74)=0),"; No second language","")&amp;IF(AND($T74="Y",COUNTA($L74:$M74)&gt;0),"; Exempt, but a second language is filled in","")&amp;IF(AND(COUNTA($L74:$M74)=2,$L74&lt;&gt;"Hindi",$M74&lt;&gt;"Hindi"),"; Two second languages: one must be Hindi",""),3,300),"")</f>
        <v/>
      </c>
      <c r="AB74" s="23" t="str">
        <f>IF(COUNTA($B74:$J74,$L74:$M74,$O74:$V74)&gt;0,IF(COUNTA($O74:$Q74)&lt;2,"Needs 2 or 3, has "&amp;COUNTA($O74:$Q74),""),"")</f>
        <v/>
      </c>
      <c r="AC74" s="23" t="str">
        <f>IF(COUNTA($B74:$J74,$L74:$M74,$O74:$V74)&gt;0,IF(COUNTA($R74:$S74)=0,"Needs 1 or 2",IF(AND($R74&lt;&gt;"",$S74&lt;&gt;"",IFERROR(INDEX(Subjects!$F$5:$F$32,MATCH($R74,Subjects!$E$5:$E$32,0)),"?")=IFERROR(INDEX(Subjects!$F$5:$F$32,MATCH($S74,Subjects!$E$5:$E$32,0)),"!")),"Two must be one from A, one from B","")),"")</f>
        <v/>
      </c>
      <c r="AD74" s="23" t="str">
        <f>IF(COUNTA($B74:$J74,$L74:$M74,$O74:$V74)&gt;0,MID(IF(SUM($AG74)=0,"","; "&amp;INDEX(Subjects!$O$5:$O$29,$AH74)&amp;" with "&amp;INDEX(Subjects!$P$5:$P$29,$AH74)&amp;IF($AG74&gt;1," (+"&amp;($AG74-1)&amp;" more)",""))&amp;IF(SUMPRODUCT(($K74:$S74&lt;&gt;"")*(COUNTIF($K74:$S74,$K74:$S74&amp;"")&gt;1))&gt;0,"; Same subject twice",""),3,300),"")</f>
        <v/>
      </c>
      <c r="AE74" s="23" t="str">
        <f>IF(COUNTA($B74:$J74,$L74:$M74,$O74:$V74)&gt;0,MID(IF($U74&lt;&gt;"Y","; Photo","")&amp;IF($V74&lt;&gt;"Y","; Signature",""),3,50),"")</f>
        <v/>
      </c>
      <c r="AF74" s="24" t="str">
        <f>IF(COUNTA($B74:$J74,$L74:$M74,$O74:$V74)&gt;0,IF(SUMPRODUCT(--($X74:$AE74&lt;&gt;""))=0,"OK",SUMPRODUCT(--($X74:$AE74&lt;&gt;""))&amp;" to fix"),"")</f>
        <v/>
      </c>
      <c r="AG74" s="25" t="str">
        <f>IF(COUNTA($B74:$J74,$L74:$M74,$O74:$V74)&gt;0,SUMPRODUCT((Subjects!$O$5:$O$29&lt;&gt;"")*(Subjects!$P$5:$P$29&lt;&gt;"")*(COUNTIF($K74:$S74,Subjects!$O$5:$O$29&amp;"")&gt;0)*(COUNTIF($K74:$S74,Subjects!$P$5:$P$29&amp;"")&gt;0)),"")</f>
        <v/>
      </c>
      <c r="AH74" s="25" t="str">
        <f>IF(SUM($AG74)=0,"",LOOKUP(2,1/((Subjects!$O$5:$O$29&lt;&gt;"")*(Subjects!$P$5:$P$29&lt;&gt;"")*(COUNTIF($K74:$S74,Subjects!$O$5:$O$29&amp;"")&gt;0)*(COUNTIF($K74:$S74,Subjects!$P$5:$P$29&amp;"")&gt;0)),Subjects!$Q$5:$Q$29))</f>
        <v/>
      </c>
    </row>
    <row r="75" spans="1:34" x14ac:dyDescent="0.25">
      <c r="A75" s="19">
        <v>70</v>
      </c>
      <c r="B75" s="8"/>
      <c r="C75" s="20"/>
      <c r="D75" s="4"/>
      <c r="E75" s="8"/>
      <c r="F75" s="21"/>
      <c r="G75" s="8"/>
      <c r="H75" s="4"/>
      <c r="I75" s="4"/>
      <c r="J75" s="4"/>
      <c r="K75" s="8" t="s">
        <v>50</v>
      </c>
      <c r="L75" s="4"/>
      <c r="M75" s="4"/>
      <c r="N75" s="4" t="s">
        <v>53</v>
      </c>
      <c r="O75" s="4"/>
      <c r="P75" s="4"/>
      <c r="Q75" s="4"/>
      <c r="R75" s="4"/>
      <c r="S75" s="4"/>
      <c r="T75" s="8"/>
      <c r="U75" s="8"/>
      <c r="V75" s="8"/>
      <c r="W75" s="22" t="str">
        <f>IF(COUNTA($B75:$J75,$L75:$M75,$O75:$V75)&gt;0,COUNTA($K75:$S75),"")</f>
        <v/>
      </c>
      <c r="X75" s="23" t="str">
        <f>IF(COUNTA($B75:$J75,$L75:$M75,$O75:$V75)&gt;0,MID(IF($B75="","; Section","")&amp;IF($C75="","; Admission no.","")&amp;IF($D75="","; Name","")&amp;IF($E75="","; Gender","")&amp;IF($F75="","; Date of birth","")&amp;IF($G75="","; Nationality","")&amp;IF(COUNTA($H75:$J75)=0,"; Parent or guardian",""),3,300),"")</f>
        <v/>
      </c>
      <c r="Y75" s="23" t="str">
        <f>IF(COUNTA($B75:$J75,$L75:$M75,$O75:$V75)&gt;0,MID(IF($D75="","",IF($D75&lt;&gt;TRIM($D75),"; Name: extra spaces","")&amp;IF(SUMPRODUCT(--ISNUMBER(FIND(" "&amp;{"a","b","c","d","e","f","g","h","i","j","k","l","m","n","o","p","q","r","s","t","u","v","w","x","y","z"}," "&amp;$D75)))&gt;0,"; Name: small first letter",""))&amp;IF($H75="","",IF($H75&lt;&gt;TRIM($H75),"; Mother: extra spaces","")&amp;IF(SUMPRODUCT(--ISNUMBER(FIND(" "&amp;{"a","b","c","d","e","f","g","h","i","j","k","l","m","n","o","p","q","r","s","t","u","v","w","x","y","z"}," "&amp;$H75)))&gt;0,"; Mother: small first letter",""))&amp;IF($I75="","",IF($I75&lt;&gt;TRIM($I75),"; Father: extra spaces","")&amp;IF(SUMPRODUCT(--ISNUMBER(FIND(" "&amp;{"a","b","c","d","e","f","g","h","i","j","k","l","m","n","o","p","q","r","s","t","u","v","w","x","y","z"}," "&amp;$I75)))&gt;0,"; Father: small first letter",""))&amp;IF($J75="","",IF($J75&lt;&gt;TRIM($J75),"; Guardian: extra spaces","")&amp;IF(SUMPRODUCT(--ISNUMBER(FIND(" "&amp;{"a","b","c","d","e","f","g","h","i","j","k","l","m","n","o","p","q","r","s","t","u","v","w","x","y","z"}," "&amp;$J75)))&gt;0,"; Guardian: small first letter","")),3,300),"")</f>
        <v/>
      </c>
      <c r="Z75" s="23" t="str">
        <f>IF(OR(NOT(COUNTA($B75:$J75,$L75:$M75,$O75:$V75)&gt;0),$F75=""),"",IF(NOT(ISNUMBER($F75)),"Not a date",IF(OR((YEAR(Setup!$B$8)-YEAR($F75)-IF(OR(MONTH($F75)&gt;MONTH(Setup!$B$8),AND(MONTH($F75)=MONTH(Setup!$B$8),DAY($F75)&gt;DAY(Setup!$B$8))),1,0))&lt;Setup!$B$10,(YEAR(Setup!$B$8)-YEAR($F75)-IF(OR(MONTH($F75)&gt;MONTH(Setup!$B$8),AND(MONTH($F75)=MONTH(Setup!$B$8),DAY($F75)&gt;DAY(Setup!$B$8))),1,0))&gt;Setup!$C$10),"Age "&amp;(YEAR(Setup!$B$8)-YEAR($F75)-IF(OR(MONTH($F75)&gt;MONTH(Setup!$B$8),AND(MONTH($F75)=MONTH(Setup!$B$8),DAY($F75)&gt;DAY(Setup!$B$8))),1,0))&amp;": check the date","")))</f>
        <v/>
      </c>
      <c r="AA75" s="23" t="str">
        <f>IF(COUNTA($B75:$J75,$L75:$M75,$O75:$V75)&gt;0,MID(IF($K75="","; English missing","")&amp;IF($N75="","; History, Civics and Geography missing","")&amp;IF(AND($T75&lt;&gt;"Y",COUNTA($L75:$M75)=0),"; No second language","")&amp;IF(AND($T75="Y",COUNTA($L75:$M75)&gt;0),"; Exempt, but a second language is filled in","")&amp;IF(AND(COUNTA($L75:$M75)=2,$L75&lt;&gt;"Hindi",$M75&lt;&gt;"Hindi"),"; Two second languages: one must be Hindi",""),3,300),"")</f>
        <v/>
      </c>
      <c r="AB75" s="23" t="str">
        <f>IF(COUNTA($B75:$J75,$L75:$M75,$O75:$V75)&gt;0,IF(COUNTA($O75:$Q75)&lt;2,"Needs 2 or 3, has "&amp;COUNTA($O75:$Q75),""),"")</f>
        <v/>
      </c>
      <c r="AC75" s="23" t="str">
        <f>IF(COUNTA($B75:$J75,$L75:$M75,$O75:$V75)&gt;0,IF(COUNTA($R75:$S75)=0,"Needs 1 or 2",IF(AND($R75&lt;&gt;"",$S75&lt;&gt;"",IFERROR(INDEX(Subjects!$F$5:$F$32,MATCH($R75,Subjects!$E$5:$E$32,0)),"?")=IFERROR(INDEX(Subjects!$F$5:$F$32,MATCH($S75,Subjects!$E$5:$E$32,0)),"!")),"Two must be one from A, one from B","")),"")</f>
        <v/>
      </c>
      <c r="AD75" s="23" t="str">
        <f>IF(COUNTA($B75:$J75,$L75:$M75,$O75:$V75)&gt;0,MID(IF(SUM($AG75)=0,"","; "&amp;INDEX(Subjects!$O$5:$O$29,$AH75)&amp;" with "&amp;INDEX(Subjects!$P$5:$P$29,$AH75)&amp;IF($AG75&gt;1," (+"&amp;($AG75-1)&amp;" more)",""))&amp;IF(SUMPRODUCT(($K75:$S75&lt;&gt;"")*(COUNTIF($K75:$S75,$K75:$S75&amp;"")&gt;1))&gt;0,"; Same subject twice",""),3,300),"")</f>
        <v/>
      </c>
      <c r="AE75" s="23" t="str">
        <f>IF(COUNTA($B75:$J75,$L75:$M75,$O75:$V75)&gt;0,MID(IF($U75&lt;&gt;"Y","; Photo","")&amp;IF($V75&lt;&gt;"Y","; Signature",""),3,50),"")</f>
        <v/>
      </c>
      <c r="AF75" s="24" t="str">
        <f>IF(COUNTA($B75:$J75,$L75:$M75,$O75:$V75)&gt;0,IF(SUMPRODUCT(--($X75:$AE75&lt;&gt;""))=0,"OK",SUMPRODUCT(--($X75:$AE75&lt;&gt;""))&amp;" to fix"),"")</f>
        <v/>
      </c>
      <c r="AG75" s="25" t="str">
        <f>IF(COUNTA($B75:$J75,$L75:$M75,$O75:$V75)&gt;0,SUMPRODUCT((Subjects!$O$5:$O$29&lt;&gt;"")*(Subjects!$P$5:$P$29&lt;&gt;"")*(COUNTIF($K75:$S75,Subjects!$O$5:$O$29&amp;"")&gt;0)*(COUNTIF($K75:$S75,Subjects!$P$5:$P$29&amp;"")&gt;0)),"")</f>
        <v/>
      </c>
      <c r="AH75" s="25" t="str">
        <f>IF(SUM($AG75)=0,"",LOOKUP(2,1/((Subjects!$O$5:$O$29&lt;&gt;"")*(Subjects!$P$5:$P$29&lt;&gt;"")*(COUNTIF($K75:$S75,Subjects!$O$5:$O$29&amp;"")&gt;0)*(COUNTIF($K75:$S75,Subjects!$P$5:$P$29&amp;"")&gt;0)),Subjects!$Q$5:$Q$29))</f>
        <v/>
      </c>
    </row>
    <row r="76" spans="1:34" x14ac:dyDescent="0.25">
      <c r="A76" s="19">
        <v>71</v>
      </c>
      <c r="B76" s="8"/>
      <c r="C76" s="20"/>
      <c r="D76" s="4"/>
      <c r="E76" s="8"/>
      <c r="F76" s="21"/>
      <c r="G76" s="8"/>
      <c r="H76" s="4"/>
      <c r="I76" s="4"/>
      <c r="J76" s="4"/>
      <c r="K76" s="8" t="s">
        <v>50</v>
      </c>
      <c r="L76" s="4"/>
      <c r="M76" s="4"/>
      <c r="N76" s="4" t="s">
        <v>53</v>
      </c>
      <c r="O76" s="4"/>
      <c r="P76" s="4"/>
      <c r="Q76" s="4"/>
      <c r="R76" s="4"/>
      <c r="S76" s="4"/>
      <c r="T76" s="8"/>
      <c r="U76" s="8"/>
      <c r="V76" s="8"/>
      <c r="W76" s="22" t="str">
        <f>IF(COUNTA($B76:$J76,$L76:$M76,$O76:$V76)&gt;0,COUNTA($K76:$S76),"")</f>
        <v/>
      </c>
      <c r="X76" s="23" t="str">
        <f>IF(COUNTA($B76:$J76,$L76:$M76,$O76:$V76)&gt;0,MID(IF($B76="","; Section","")&amp;IF($C76="","; Admission no.","")&amp;IF($D76="","; Name","")&amp;IF($E76="","; Gender","")&amp;IF($F76="","; Date of birth","")&amp;IF($G76="","; Nationality","")&amp;IF(COUNTA($H76:$J76)=0,"; Parent or guardian",""),3,300),"")</f>
        <v/>
      </c>
      <c r="Y76" s="23" t="str">
        <f>IF(COUNTA($B76:$J76,$L76:$M76,$O76:$V76)&gt;0,MID(IF($D76="","",IF($D76&lt;&gt;TRIM($D76),"; Name: extra spaces","")&amp;IF(SUMPRODUCT(--ISNUMBER(FIND(" "&amp;{"a","b","c","d","e","f","g","h","i","j","k","l","m","n","o","p","q","r","s","t","u","v","w","x","y","z"}," "&amp;$D76)))&gt;0,"; Name: small first letter",""))&amp;IF($H76="","",IF($H76&lt;&gt;TRIM($H76),"; Mother: extra spaces","")&amp;IF(SUMPRODUCT(--ISNUMBER(FIND(" "&amp;{"a","b","c","d","e","f","g","h","i","j","k","l","m","n","o","p","q","r","s","t","u","v","w","x","y","z"}," "&amp;$H76)))&gt;0,"; Mother: small first letter",""))&amp;IF($I76="","",IF($I76&lt;&gt;TRIM($I76),"; Father: extra spaces","")&amp;IF(SUMPRODUCT(--ISNUMBER(FIND(" "&amp;{"a","b","c","d","e","f","g","h","i","j","k","l","m","n","o","p","q","r","s","t","u","v","w","x","y","z"}," "&amp;$I76)))&gt;0,"; Father: small first letter",""))&amp;IF($J76="","",IF($J76&lt;&gt;TRIM($J76),"; Guardian: extra spaces","")&amp;IF(SUMPRODUCT(--ISNUMBER(FIND(" "&amp;{"a","b","c","d","e","f","g","h","i","j","k","l","m","n","o","p","q","r","s","t","u","v","w","x","y","z"}," "&amp;$J76)))&gt;0,"; Guardian: small first letter","")),3,300),"")</f>
        <v/>
      </c>
      <c r="Z76" s="23" t="str">
        <f>IF(OR(NOT(COUNTA($B76:$J76,$L76:$M76,$O76:$V76)&gt;0),$F76=""),"",IF(NOT(ISNUMBER($F76)),"Not a date",IF(OR((YEAR(Setup!$B$8)-YEAR($F76)-IF(OR(MONTH($F76)&gt;MONTH(Setup!$B$8),AND(MONTH($F76)=MONTH(Setup!$B$8),DAY($F76)&gt;DAY(Setup!$B$8))),1,0))&lt;Setup!$B$10,(YEAR(Setup!$B$8)-YEAR($F76)-IF(OR(MONTH($F76)&gt;MONTH(Setup!$B$8),AND(MONTH($F76)=MONTH(Setup!$B$8),DAY($F76)&gt;DAY(Setup!$B$8))),1,0))&gt;Setup!$C$10),"Age "&amp;(YEAR(Setup!$B$8)-YEAR($F76)-IF(OR(MONTH($F76)&gt;MONTH(Setup!$B$8),AND(MONTH($F76)=MONTH(Setup!$B$8),DAY($F76)&gt;DAY(Setup!$B$8))),1,0))&amp;": check the date","")))</f>
        <v/>
      </c>
      <c r="AA76" s="23" t="str">
        <f>IF(COUNTA($B76:$J76,$L76:$M76,$O76:$V76)&gt;0,MID(IF($K76="","; English missing","")&amp;IF($N76="","; History, Civics and Geography missing","")&amp;IF(AND($T76&lt;&gt;"Y",COUNTA($L76:$M76)=0),"; No second language","")&amp;IF(AND($T76="Y",COUNTA($L76:$M76)&gt;0),"; Exempt, but a second language is filled in","")&amp;IF(AND(COUNTA($L76:$M76)=2,$L76&lt;&gt;"Hindi",$M76&lt;&gt;"Hindi"),"; Two second languages: one must be Hindi",""),3,300),"")</f>
        <v/>
      </c>
      <c r="AB76" s="23" t="str">
        <f>IF(COUNTA($B76:$J76,$L76:$M76,$O76:$V76)&gt;0,IF(COUNTA($O76:$Q76)&lt;2,"Needs 2 or 3, has "&amp;COUNTA($O76:$Q76),""),"")</f>
        <v/>
      </c>
      <c r="AC76" s="23" t="str">
        <f>IF(COUNTA($B76:$J76,$L76:$M76,$O76:$V76)&gt;0,IF(COUNTA($R76:$S76)=0,"Needs 1 or 2",IF(AND($R76&lt;&gt;"",$S76&lt;&gt;"",IFERROR(INDEX(Subjects!$F$5:$F$32,MATCH($R76,Subjects!$E$5:$E$32,0)),"?")=IFERROR(INDEX(Subjects!$F$5:$F$32,MATCH($S76,Subjects!$E$5:$E$32,0)),"!")),"Two must be one from A, one from B","")),"")</f>
        <v/>
      </c>
      <c r="AD76" s="23" t="str">
        <f>IF(COUNTA($B76:$J76,$L76:$M76,$O76:$V76)&gt;0,MID(IF(SUM($AG76)=0,"","; "&amp;INDEX(Subjects!$O$5:$O$29,$AH76)&amp;" with "&amp;INDEX(Subjects!$P$5:$P$29,$AH76)&amp;IF($AG76&gt;1," (+"&amp;($AG76-1)&amp;" more)",""))&amp;IF(SUMPRODUCT(($K76:$S76&lt;&gt;"")*(COUNTIF($K76:$S76,$K76:$S76&amp;"")&gt;1))&gt;0,"; Same subject twice",""),3,300),"")</f>
        <v/>
      </c>
      <c r="AE76" s="23" t="str">
        <f>IF(COUNTA($B76:$J76,$L76:$M76,$O76:$V76)&gt;0,MID(IF($U76&lt;&gt;"Y","; Photo","")&amp;IF($V76&lt;&gt;"Y","; Signature",""),3,50),"")</f>
        <v/>
      </c>
      <c r="AF76" s="24" t="str">
        <f>IF(COUNTA($B76:$J76,$L76:$M76,$O76:$V76)&gt;0,IF(SUMPRODUCT(--($X76:$AE76&lt;&gt;""))=0,"OK",SUMPRODUCT(--($X76:$AE76&lt;&gt;""))&amp;" to fix"),"")</f>
        <v/>
      </c>
      <c r="AG76" s="25" t="str">
        <f>IF(COUNTA($B76:$J76,$L76:$M76,$O76:$V76)&gt;0,SUMPRODUCT((Subjects!$O$5:$O$29&lt;&gt;"")*(Subjects!$P$5:$P$29&lt;&gt;"")*(COUNTIF($K76:$S76,Subjects!$O$5:$O$29&amp;"")&gt;0)*(COUNTIF($K76:$S76,Subjects!$P$5:$P$29&amp;"")&gt;0)),"")</f>
        <v/>
      </c>
      <c r="AH76" s="25" t="str">
        <f>IF(SUM($AG76)=0,"",LOOKUP(2,1/((Subjects!$O$5:$O$29&lt;&gt;"")*(Subjects!$P$5:$P$29&lt;&gt;"")*(COUNTIF($K76:$S76,Subjects!$O$5:$O$29&amp;"")&gt;0)*(COUNTIF($K76:$S76,Subjects!$P$5:$P$29&amp;"")&gt;0)),Subjects!$Q$5:$Q$29))</f>
        <v/>
      </c>
    </row>
    <row r="77" spans="1:34" x14ac:dyDescent="0.25">
      <c r="A77" s="19">
        <v>72</v>
      </c>
      <c r="B77" s="8"/>
      <c r="C77" s="20"/>
      <c r="D77" s="4"/>
      <c r="E77" s="8"/>
      <c r="F77" s="21"/>
      <c r="G77" s="8"/>
      <c r="H77" s="4"/>
      <c r="I77" s="4"/>
      <c r="J77" s="4"/>
      <c r="K77" s="8" t="s">
        <v>50</v>
      </c>
      <c r="L77" s="4"/>
      <c r="M77" s="4"/>
      <c r="N77" s="4" t="s">
        <v>53</v>
      </c>
      <c r="O77" s="4"/>
      <c r="P77" s="4"/>
      <c r="Q77" s="4"/>
      <c r="R77" s="4"/>
      <c r="S77" s="4"/>
      <c r="T77" s="8"/>
      <c r="U77" s="8"/>
      <c r="V77" s="8"/>
      <c r="W77" s="22" t="str">
        <f>IF(COUNTA($B77:$J77,$L77:$M77,$O77:$V77)&gt;0,COUNTA($K77:$S77),"")</f>
        <v/>
      </c>
      <c r="X77" s="23" t="str">
        <f>IF(COUNTA($B77:$J77,$L77:$M77,$O77:$V77)&gt;0,MID(IF($B77="","; Section","")&amp;IF($C77="","; Admission no.","")&amp;IF($D77="","; Name","")&amp;IF($E77="","; Gender","")&amp;IF($F77="","; Date of birth","")&amp;IF($G77="","; Nationality","")&amp;IF(COUNTA($H77:$J77)=0,"; Parent or guardian",""),3,300),"")</f>
        <v/>
      </c>
      <c r="Y77" s="23" t="str">
        <f>IF(COUNTA($B77:$J77,$L77:$M77,$O77:$V77)&gt;0,MID(IF($D77="","",IF($D77&lt;&gt;TRIM($D77),"; Name: extra spaces","")&amp;IF(SUMPRODUCT(--ISNUMBER(FIND(" "&amp;{"a","b","c","d","e","f","g","h","i","j","k","l","m","n","o","p","q","r","s","t","u","v","w","x","y","z"}," "&amp;$D77)))&gt;0,"; Name: small first letter",""))&amp;IF($H77="","",IF($H77&lt;&gt;TRIM($H77),"; Mother: extra spaces","")&amp;IF(SUMPRODUCT(--ISNUMBER(FIND(" "&amp;{"a","b","c","d","e","f","g","h","i","j","k","l","m","n","o","p","q","r","s","t","u","v","w","x","y","z"}," "&amp;$H77)))&gt;0,"; Mother: small first letter",""))&amp;IF($I77="","",IF($I77&lt;&gt;TRIM($I77),"; Father: extra spaces","")&amp;IF(SUMPRODUCT(--ISNUMBER(FIND(" "&amp;{"a","b","c","d","e","f","g","h","i","j","k","l","m","n","o","p","q","r","s","t","u","v","w","x","y","z"}," "&amp;$I77)))&gt;0,"; Father: small first letter",""))&amp;IF($J77="","",IF($J77&lt;&gt;TRIM($J77),"; Guardian: extra spaces","")&amp;IF(SUMPRODUCT(--ISNUMBER(FIND(" "&amp;{"a","b","c","d","e","f","g","h","i","j","k","l","m","n","o","p","q","r","s","t","u","v","w","x","y","z"}," "&amp;$J77)))&gt;0,"; Guardian: small first letter","")),3,300),"")</f>
        <v/>
      </c>
      <c r="Z77" s="23" t="str">
        <f>IF(OR(NOT(COUNTA($B77:$J77,$L77:$M77,$O77:$V77)&gt;0),$F77=""),"",IF(NOT(ISNUMBER($F77)),"Not a date",IF(OR((YEAR(Setup!$B$8)-YEAR($F77)-IF(OR(MONTH($F77)&gt;MONTH(Setup!$B$8),AND(MONTH($F77)=MONTH(Setup!$B$8),DAY($F77)&gt;DAY(Setup!$B$8))),1,0))&lt;Setup!$B$10,(YEAR(Setup!$B$8)-YEAR($F77)-IF(OR(MONTH($F77)&gt;MONTH(Setup!$B$8),AND(MONTH($F77)=MONTH(Setup!$B$8),DAY($F77)&gt;DAY(Setup!$B$8))),1,0))&gt;Setup!$C$10),"Age "&amp;(YEAR(Setup!$B$8)-YEAR($F77)-IF(OR(MONTH($F77)&gt;MONTH(Setup!$B$8),AND(MONTH($F77)=MONTH(Setup!$B$8),DAY($F77)&gt;DAY(Setup!$B$8))),1,0))&amp;": check the date","")))</f>
        <v/>
      </c>
      <c r="AA77" s="23" t="str">
        <f>IF(COUNTA($B77:$J77,$L77:$M77,$O77:$V77)&gt;0,MID(IF($K77="","; English missing","")&amp;IF($N77="","; History, Civics and Geography missing","")&amp;IF(AND($T77&lt;&gt;"Y",COUNTA($L77:$M77)=0),"; No second language","")&amp;IF(AND($T77="Y",COUNTA($L77:$M77)&gt;0),"; Exempt, but a second language is filled in","")&amp;IF(AND(COUNTA($L77:$M77)=2,$L77&lt;&gt;"Hindi",$M77&lt;&gt;"Hindi"),"; Two second languages: one must be Hindi",""),3,300),"")</f>
        <v/>
      </c>
      <c r="AB77" s="23" t="str">
        <f>IF(COUNTA($B77:$J77,$L77:$M77,$O77:$V77)&gt;0,IF(COUNTA($O77:$Q77)&lt;2,"Needs 2 or 3, has "&amp;COUNTA($O77:$Q77),""),"")</f>
        <v/>
      </c>
      <c r="AC77" s="23" t="str">
        <f>IF(COUNTA($B77:$J77,$L77:$M77,$O77:$V77)&gt;0,IF(COUNTA($R77:$S77)=0,"Needs 1 or 2",IF(AND($R77&lt;&gt;"",$S77&lt;&gt;"",IFERROR(INDEX(Subjects!$F$5:$F$32,MATCH($R77,Subjects!$E$5:$E$32,0)),"?")=IFERROR(INDEX(Subjects!$F$5:$F$32,MATCH($S77,Subjects!$E$5:$E$32,0)),"!")),"Two must be one from A, one from B","")),"")</f>
        <v/>
      </c>
      <c r="AD77" s="23" t="str">
        <f>IF(COUNTA($B77:$J77,$L77:$M77,$O77:$V77)&gt;0,MID(IF(SUM($AG77)=0,"","; "&amp;INDEX(Subjects!$O$5:$O$29,$AH77)&amp;" with "&amp;INDEX(Subjects!$P$5:$P$29,$AH77)&amp;IF($AG77&gt;1," (+"&amp;($AG77-1)&amp;" more)",""))&amp;IF(SUMPRODUCT(($K77:$S77&lt;&gt;"")*(COUNTIF($K77:$S77,$K77:$S77&amp;"")&gt;1))&gt;0,"; Same subject twice",""),3,300),"")</f>
        <v/>
      </c>
      <c r="AE77" s="23" t="str">
        <f>IF(COUNTA($B77:$J77,$L77:$M77,$O77:$V77)&gt;0,MID(IF($U77&lt;&gt;"Y","; Photo","")&amp;IF($V77&lt;&gt;"Y","; Signature",""),3,50),"")</f>
        <v/>
      </c>
      <c r="AF77" s="24" t="str">
        <f>IF(COUNTA($B77:$J77,$L77:$M77,$O77:$V77)&gt;0,IF(SUMPRODUCT(--($X77:$AE77&lt;&gt;""))=0,"OK",SUMPRODUCT(--($X77:$AE77&lt;&gt;""))&amp;" to fix"),"")</f>
        <v/>
      </c>
      <c r="AG77" s="25" t="str">
        <f>IF(COUNTA($B77:$J77,$L77:$M77,$O77:$V77)&gt;0,SUMPRODUCT((Subjects!$O$5:$O$29&lt;&gt;"")*(Subjects!$P$5:$P$29&lt;&gt;"")*(COUNTIF($K77:$S77,Subjects!$O$5:$O$29&amp;"")&gt;0)*(COUNTIF($K77:$S77,Subjects!$P$5:$P$29&amp;"")&gt;0)),"")</f>
        <v/>
      </c>
      <c r="AH77" s="25" t="str">
        <f>IF(SUM($AG77)=0,"",LOOKUP(2,1/((Subjects!$O$5:$O$29&lt;&gt;"")*(Subjects!$P$5:$P$29&lt;&gt;"")*(COUNTIF($K77:$S77,Subjects!$O$5:$O$29&amp;"")&gt;0)*(COUNTIF($K77:$S77,Subjects!$P$5:$P$29&amp;"")&gt;0)),Subjects!$Q$5:$Q$29))</f>
        <v/>
      </c>
    </row>
    <row r="78" spans="1:34" x14ac:dyDescent="0.25">
      <c r="A78" s="19">
        <v>73</v>
      </c>
      <c r="B78" s="8"/>
      <c r="C78" s="20"/>
      <c r="D78" s="4"/>
      <c r="E78" s="8"/>
      <c r="F78" s="21"/>
      <c r="G78" s="8"/>
      <c r="H78" s="4"/>
      <c r="I78" s="4"/>
      <c r="J78" s="4"/>
      <c r="K78" s="8" t="s">
        <v>50</v>
      </c>
      <c r="L78" s="4"/>
      <c r="M78" s="4"/>
      <c r="N78" s="4" t="s">
        <v>53</v>
      </c>
      <c r="O78" s="4"/>
      <c r="P78" s="4"/>
      <c r="Q78" s="4"/>
      <c r="R78" s="4"/>
      <c r="S78" s="4"/>
      <c r="T78" s="8"/>
      <c r="U78" s="8"/>
      <c r="V78" s="8"/>
      <c r="W78" s="22" t="str">
        <f>IF(COUNTA($B78:$J78,$L78:$M78,$O78:$V78)&gt;0,COUNTA($K78:$S78),"")</f>
        <v/>
      </c>
      <c r="X78" s="23" t="str">
        <f>IF(COUNTA($B78:$J78,$L78:$M78,$O78:$V78)&gt;0,MID(IF($B78="","; Section","")&amp;IF($C78="","; Admission no.","")&amp;IF($D78="","; Name","")&amp;IF($E78="","; Gender","")&amp;IF($F78="","; Date of birth","")&amp;IF($G78="","; Nationality","")&amp;IF(COUNTA($H78:$J78)=0,"; Parent or guardian",""),3,300),"")</f>
        <v/>
      </c>
      <c r="Y78" s="23" t="str">
        <f>IF(COUNTA($B78:$J78,$L78:$M78,$O78:$V78)&gt;0,MID(IF($D78="","",IF($D78&lt;&gt;TRIM($D78),"; Name: extra spaces","")&amp;IF(SUMPRODUCT(--ISNUMBER(FIND(" "&amp;{"a","b","c","d","e","f","g","h","i","j","k","l","m","n","o","p","q","r","s","t","u","v","w","x","y","z"}," "&amp;$D78)))&gt;0,"; Name: small first letter",""))&amp;IF($H78="","",IF($H78&lt;&gt;TRIM($H78),"; Mother: extra spaces","")&amp;IF(SUMPRODUCT(--ISNUMBER(FIND(" "&amp;{"a","b","c","d","e","f","g","h","i","j","k","l","m","n","o","p","q","r","s","t","u","v","w","x","y","z"}," "&amp;$H78)))&gt;0,"; Mother: small first letter",""))&amp;IF($I78="","",IF($I78&lt;&gt;TRIM($I78),"; Father: extra spaces","")&amp;IF(SUMPRODUCT(--ISNUMBER(FIND(" "&amp;{"a","b","c","d","e","f","g","h","i","j","k","l","m","n","o","p","q","r","s","t","u","v","w","x","y","z"}," "&amp;$I78)))&gt;0,"; Father: small first letter",""))&amp;IF($J78="","",IF($J78&lt;&gt;TRIM($J78),"; Guardian: extra spaces","")&amp;IF(SUMPRODUCT(--ISNUMBER(FIND(" "&amp;{"a","b","c","d","e","f","g","h","i","j","k","l","m","n","o","p","q","r","s","t","u","v","w","x","y","z"}," "&amp;$J78)))&gt;0,"; Guardian: small first letter","")),3,300),"")</f>
        <v/>
      </c>
      <c r="Z78" s="23" t="str">
        <f>IF(OR(NOT(COUNTA($B78:$J78,$L78:$M78,$O78:$V78)&gt;0),$F78=""),"",IF(NOT(ISNUMBER($F78)),"Not a date",IF(OR((YEAR(Setup!$B$8)-YEAR($F78)-IF(OR(MONTH($F78)&gt;MONTH(Setup!$B$8),AND(MONTH($F78)=MONTH(Setup!$B$8),DAY($F78)&gt;DAY(Setup!$B$8))),1,0))&lt;Setup!$B$10,(YEAR(Setup!$B$8)-YEAR($F78)-IF(OR(MONTH($F78)&gt;MONTH(Setup!$B$8),AND(MONTH($F78)=MONTH(Setup!$B$8),DAY($F78)&gt;DAY(Setup!$B$8))),1,0))&gt;Setup!$C$10),"Age "&amp;(YEAR(Setup!$B$8)-YEAR($F78)-IF(OR(MONTH($F78)&gt;MONTH(Setup!$B$8),AND(MONTH($F78)=MONTH(Setup!$B$8),DAY($F78)&gt;DAY(Setup!$B$8))),1,0))&amp;": check the date","")))</f>
        <v/>
      </c>
      <c r="AA78" s="23" t="str">
        <f>IF(COUNTA($B78:$J78,$L78:$M78,$O78:$V78)&gt;0,MID(IF($K78="","; English missing","")&amp;IF($N78="","; History, Civics and Geography missing","")&amp;IF(AND($T78&lt;&gt;"Y",COUNTA($L78:$M78)=0),"; No second language","")&amp;IF(AND($T78="Y",COUNTA($L78:$M78)&gt;0),"; Exempt, but a second language is filled in","")&amp;IF(AND(COUNTA($L78:$M78)=2,$L78&lt;&gt;"Hindi",$M78&lt;&gt;"Hindi"),"; Two second languages: one must be Hindi",""),3,300),"")</f>
        <v/>
      </c>
      <c r="AB78" s="23" t="str">
        <f>IF(COUNTA($B78:$J78,$L78:$M78,$O78:$V78)&gt;0,IF(COUNTA($O78:$Q78)&lt;2,"Needs 2 or 3, has "&amp;COUNTA($O78:$Q78),""),"")</f>
        <v/>
      </c>
      <c r="AC78" s="23" t="str">
        <f>IF(COUNTA($B78:$J78,$L78:$M78,$O78:$V78)&gt;0,IF(COUNTA($R78:$S78)=0,"Needs 1 or 2",IF(AND($R78&lt;&gt;"",$S78&lt;&gt;"",IFERROR(INDEX(Subjects!$F$5:$F$32,MATCH($R78,Subjects!$E$5:$E$32,0)),"?")=IFERROR(INDEX(Subjects!$F$5:$F$32,MATCH($S78,Subjects!$E$5:$E$32,0)),"!")),"Two must be one from A, one from B","")),"")</f>
        <v/>
      </c>
      <c r="AD78" s="23" t="str">
        <f>IF(COUNTA($B78:$J78,$L78:$M78,$O78:$V78)&gt;0,MID(IF(SUM($AG78)=0,"","; "&amp;INDEX(Subjects!$O$5:$O$29,$AH78)&amp;" with "&amp;INDEX(Subjects!$P$5:$P$29,$AH78)&amp;IF($AG78&gt;1," (+"&amp;($AG78-1)&amp;" more)",""))&amp;IF(SUMPRODUCT(($K78:$S78&lt;&gt;"")*(COUNTIF($K78:$S78,$K78:$S78&amp;"")&gt;1))&gt;0,"; Same subject twice",""),3,300),"")</f>
        <v/>
      </c>
      <c r="AE78" s="23" t="str">
        <f>IF(COUNTA($B78:$J78,$L78:$M78,$O78:$V78)&gt;0,MID(IF($U78&lt;&gt;"Y","; Photo","")&amp;IF($V78&lt;&gt;"Y","; Signature",""),3,50),"")</f>
        <v/>
      </c>
      <c r="AF78" s="24" t="str">
        <f>IF(COUNTA($B78:$J78,$L78:$M78,$O78:$V78)&gt;0,IF(SUMPRODUCT(--($X78:$AE78&lt;&gt;""))=0,"OK",SUMPRODUCT(--($X78:$AE78&lt;&gt;""))&amp;" to fix"),"")</f>
        <v/>
      </c>
      <c r="AG78" s="25" t="str">
        <f>IF(COUNTA($B78:$J78,$L78:$M78,$O78:$V78)&gt;0,SUMPRODUCT((Subjects!$O$5:$O$29&lt;&gt;"")*(Subjects!$P$5:$P$29&lt;&gt;"")*(COUNTIF($K78:$S78,Subjects!$O$5:$O$29&amp;"")&gt;0)*(COUNTIF($K78:$S78,Subjects!$P$5:$P$29&amp;"")&gt;0)),"")</f>
        <v/>
      </c>
      <c r="AH78" s="25" t="str">
        <f>IF(SUM($AG78)=0,"",LOOKUP(2,1/((Subjects!$O$5:$O$29&lt;&gt;"")*(Subjects!$P$5:$P$29&lt;&gt;"")*(COUNTIF($K78:$S78,Subjects!$O$5:$O$29&amp;"")&gt;0)*(COUNTIF($K78:$S78,Subjects!$P$5:$P$29&amp;"")&gt;0)),Subjects!$Q$5:$Q$29))</f>
        <v/>
      </c>
    </row>
    <row r="79" spans="1:34" x14ac:dyDescent="0.25">
      <c r="A79" s="19">
        <v>74</v>
      </c>
      <c r="B79" s="8"/>
      <c r="C79" s="20"/>
      <c r="D79" s="4"/>
      <c r="E79" s="8"/>
      <c r="F79" s="21"/>
      <c r="G79" s="8"/>
      <c r="H79" s="4"/>
      <c r="I79" s="4"/>
      <c r="J79" s="4"/>
      <c r="K79" s="8" t="s">
        <v>50</v>
      </c>
      <c r="L79" s="4"/>
      <c r="M79" s="4"/>
      <c r="N79" s="4" t="s">
        <v>53</v>
      </c>
      <c r="O79" s="4"/>
      <c r="P79" s="4"/>
      <c r="Q79" s="4"/>
      <c r="R79" s="4"/>
      <c r="S79" s="4"/>
      <c r="T79" s="8"/>
      <c r="U79" s="8"/>
      <c r="V79" s="8"/>
      <c r="W79" s="22" t="str">
        <f>IF(COUNTA($B79:$J79,$L79:$M79,$O79:$V79)&gt;0,COUNTA($K79:$S79),"")</f>
        <v/>
      </c>
      <c r="X79" s="23" t="str">
        <f>IF(COUNTA($B79:$J79,$L79:$M79,$O79:$V79)&gt;0,MID(IF($B79="","; Section","")&amp;IF($C79="","; Admission no.","")&amp;IF($D79="","; Name","")&amp;IF($E79="","; Gender","")&amp;IF($F79="","; Date of birth","")&amp;IF($G79="","; Nationality","")&amp;IF(COUNTA($H79:$J79)=0,"; Parent or guardian",""),3,300),"")</f>
        <v/>
      </c>
      <c r="Y79" s="23" t="str">
        <f>IF(COUNTA($B79:$J79,$L79:$M79,$O79:$V79)&gt;0,MID(IF($D79="","",IF($D79&lt;&gt;TRIM($D79),"; Name: extra spaces","")&amp;IF(SUMPRODUCT(--ISNUMBER(FIND(" "&amp;{"a","b","c","d","e","f","g","h","i","j","k","l","m","n","o","p","q","r","s","t","u","v","w","x","y","z"}," "&amp;$D79)))&gt;0,"; Name: small first letter",""))&amp;IF($H79="","",IF($H79&lt;&gt;TRIM($H79),"; Mother: extra spaces","")&amp;IF(SUMPRODUCT(--ISNUMBER(FIND(" "&amp;{"a","b","c","d","e","f","g","h","i","j","k","l","m","n","o","p","q","r","s","t","u","v","w","x","y","z"}," "&amp;$H79)))&gt;0,"; Mother: small first letter",""))&amp;IF($I79="","",IF($I79&lt;&gt;TRIM($I79),"; Father: extra spaces","")&amp;IF(SUMPRODUCT(--ISNUMBER(FIND(" "&amp;{"a","b","c","d","e","f","g","h","i","j","k","l","m","n","o","p","q","r","s","t","u","v","w","x","y","z"}," "&amp;$I79)))&gt;0,"; Father: small first letter",""))&amp;IF($J79="","",IF($J79&lt;&gt;TRIM($J79),"; Guardian: extra spaces","")&amp;IF(SUMPRODUCT(--ISNUMBER(FIND(" "&amp;{"a","b","c","d","e","f","g","h","i","j","k","l","m","n","o","p","q","r","s","t","u","v","w","x","y","z"}," "&amp;$J79)))&gt;0,"; Guardian: small first letter","")),3,300),"")</f>
        <v/>
      </c>
      <c r="Z79" s="23" t="str">
        <f>IF(OR(NOT(COUNTA($B79:$J79,$L79:$M79,$O79:$V79)&gt;0),$F79=""),"",IF(NOT(ISNUMBER($F79)),"Not a date",IF(OR((YEAR(Setup!$B$8)-YEAR($F79)-IF(OR(MONTH($F79)&gt;MONTH(Setup!$B$8),AND(MONTH($F79)=MONTH(Setup!$B$8),DAY($F79)&gt;DAY(Setup!$B$8))),1,0))&lt;Setup!$B$10,(YEAR(Setup!$B$8)-YEAR($F79)-IF(OR(MONTH($F79)&gt;MONTH(Setup!$B$8),AND(MONTH($F79)=MONTH(Setup!$B$8),DAY($F79)&gt;DAY(Setup!$B$8))),1,0))&gt;Setup!$C$10),"Age "&amp;(YEAR(Setup!$B$8)-YEAR($F79)-IF(OR(MONTH($F79)&gt;MONTH(Setup!$B$8),AND(MONTH($F79)=MONTH(Setup!$B$8),DAY($F79)&gt;DAY(Setup!$B$8))),1,0))&amp;": check the date","")))</f>
        <v/>
      </c>
      <c r="AA79" s="23" t="str">
        <f>IF(COUNTA($B79:$J79,$L79:$M79,$O79:$V79)&gt;0,MID(IF($K79="","; English missing","")&amp;IF($N79="","; History, Civics and Geography missing","")&amp;IF(AND($T79&lt;&gt;"Y",COUNTA($L79:$M79)=0),"; No second language","")&amp;IF(AND($T79="Y",COUNTA($L79:$M79)&gt;0),"; Exempt, but a second language is filled in","")&amp;IF(AND(COUNTA($L79:$M79)=2,$L79&lt;&gt;"Hindi",$M79&lt;&gt;"Hindi"),"; Two second languages: one must be Hindi",""),3,300),"")</f>
        <v/>
      </c>
      <c r="AB79" s="23" t="str">
        <f>IF(COUNTA($B79:$J79,$L79:$M79,$O79:$V79)&gt;0,IF(COUNTA($O79:$Q79)&lt;2,"Needs 2 or 3, has "&amp;COUNTA($O79:$Q79),""),"")</f>
        <v/>
      </c>
      <c r="AC79" s="23" t="str">
        <f>IF(COUNTA($B79:$J79,$L79:$M79,$O79:$V79)&gt;0,IF(COUNTA($R79:$S79)=0,"Needs 1 or 2",IF(AND($R79&lt;&gt;"",$S79&lt;&gt;"",IFERROR(INDEX(Subjects!$F$5:$F$32,MATCH($R79,Subjects!$E$5:$E$32,0)),"?")=IFERROR(INDEX(Subjects!$F$5:$F$32,MATCH($S79,Subjects!$E$5:$E$32,0)),"!")),"Two must be one from A, one from B","")),"")</f>
        <v/>
      </c>
      <c r="AD79" s="23" t="str">
        <f>IF(COUNTA($B79:$J79,$L79:$M79,$O79:$V79)&gt;0,MID(IF(SUM($AG79)=0,"","; "&amp;INDEX(Subjects!$O$5:$O$29,$AH79)&amp;" with "&amp;INDEX(Subjects!$P$5:$P$29,$AH79)&amp;IF($AG79&gt;1," (+"&amp;($AG79-1)&amp;" more)",""))&amp;IF(SUMPRODUCT(($K79:$S79&lt;&gt;"")*(COUNTIF($K79:$S79,$K79:$S79&amp;"")&gt;1))&gt;0,"; Same subject twice",""),3,300),"")</f>
        <v/>
      </c>
      <c r="AE79" s="23" t="str">
        <f>IF(COUNTA($B79:$J79,$L79:$M79,$O79:$V79)&gt;0,MID(IF($U79&lt;&gt;"Y","; Photo","")&amp;IF($V79&lt;&gt;"Y","; Signature",""),3,50),"")</f>
        <v/>
      </c>
      <c r="AF79" s="24" t="str">
        <f>IF(COUNTA($B79:$J79,$L79:$M79,$O79:$V79)&gt;0,IF(SUMPRODUCT(--($X79:$AE79&lt;&gt;""))=0,"OK",SUMPRODUCT(--($X79:$AE79&lt;&gt;""))&amp;" to fix"),"")</f>
        <v/>
      </c>
      <c r="AG79" s="25" t="str">
        <f>IF(COUNTA($B79:$J79,$L79:$M79,$O79:$V79)&gt;0,SUMPRODUCT((Subjects!$O$5:$O$29&lt;&gt;"")*(Subjects!$P$5:$P$29&lt;&gt;"")*(COUNTIF($K79:$S79,Subjects!$O$5:$O$29&amp;"")&gt;0)*(COUNTIF($K79:$S79,Subjects!$P$5:$P$29&amp;"")&gt;0)),"")</f>
        <v/>
      </c>
      <c r="AH79" s="25" t="str">
        <f>IF(SUM($AG79)=0,"",LOOKUP(2,1/((Subjects!$O$5:$O$29&lt;&gt;"")*(Subjects!$P$5:$P$29&lt;&gt;"")*(COUNTIF($K79:$S79,Subjects!$O$5:$O$29&amp;"")&gt;0)*(COUNTIF($K79:$S79,Subjects!$P$5:$P$29&amp;"")&gt;0)),Subjects!$Q$5:$Q$29))</f>
        <v/>
      </c>
    </row>
    <row r="80" spans="1:34" x14ac:dyDescent="0.25">
      <c r="A80" s="19">
        <v>75</v>
      </c>
      <c r="B80" s="8"/>
      <c r="C80" s="20"/>
      <c r="D80" s="4"/>
      <c r="E80" s="8"/>
      <c r="F80" s="21"/>
      <c r="G80" s="8"/>
      <c r="H80" s="4"/>
      <c r="I80" s="4"/>
      <c r="J80" s="4"/>
      <c r="K80" s="8" t="s">
        <v>50</v>
      </c>
      <c r="L80" s="4"/>
      <c r="M80" s="4"/>
      <c r="N80" s="4" t="s">
        <v>53</v>
      </c>
      <c r="O80" s="4"/>
      <c r="P80" s="4"/>
      <c r="Q80" s="4"/>
      <c r="R80" s="4"/>
      <c r="S80" s="4"/>
      <c r="T80" s="8"/>
      <c r="U80" s="8"/>
      <c r="V80" s="8"/>
      <c r="W80" s="22" t="str">
        <f>IF(COUNTA($B80:$J80,$L80:$M80,$O80:$V80)&gt;0,COUNTA($K80:$S80),"")</f>
        <v/>
      </c>
      <c r="X80" s="23" t="str">
        <f>IF(COUNTA($B80:$J80,$L80:$M80,$O80:$V80)&gt;0,MID(IF($B80="","; Section","")&amp;IF($C80="","; Admission no.","")&amp;IF($D80="","; Name","")&amp;IF($E80="","; Gender","")&amp;IF($F80="","; Date of birth","")&amp;IF($G80="","; Nationality","")&amp;IF(COUNTA($H80:$J80)=0,"; Parent or guardian",""),3,300),"")</f>
        <v/>
      </c>
      <c r="Y80" s="23" t="str">
        <f>IF(COUNTA($B80:$J80,$L80:$M80,$O80:$V80)&gt;0,MID(IF($D80="","",IF($D80&lt;&gt;TRIM($D80),"; Name: extra spaces","")&amp;IF(SUMPRODUCT(--ISNUMBER(FIND(" "&amp;{"a","b","c","d","e","f","g","h","i","j","k","l","m","n","o","p","q","r","s","t","u","v","w","x","y","z"}," "&amp;$D80)))&gt;0,"; Name: small first letter",""))&amp;IF($H80="","",IF($H80&lt;&gt;TRIM($H80),"; Mother: extra spaces","")&amp;IF(SUMPRODUCT(--ISNUMBER(FIND(" "&amp;{"a","b","c","d","e","f","g","h","i","j","k","l","m","n","o","p","q","r","s","t","u","v","w","x","y","z"}," "&amp;$H80)))&gt;0,"; Mother: small first letter",""))&amp;IF($I80="","",IF($I80&lt;&gt;TRIM($I80),"; Father: extra spaces","")&amp;IF(SUMPRODUCT(--ISNUMBER(FIND(" "&amp;{"a","b","c","d","e","f","g","h","i","j","k","l","m","n","o","p","q","r","s","t","u","v","w","x","y","z"}," "&amp;$I80)))&gt;0,"; Father: small first letter",""))&amp;IF($J80="","",IF($J80&lt;&gt;TRIM($J80),"; Guardian: extra spaces","")&amp;IF(SUMPRODUCT(--ISNUMBER(FIND(" "&amp;{"a","b","c","d","e","f","g","h","i","j","k","l","m","n","o","p","q","r","s","t","u","v","w","x","y","z"}," "&amp;$J80)))&gt;0,"; Guardian: small first letter","")),3,300),"")</f>
        <v/>
      </c>
      <c r="Z80" s="23" t="str">
        <f>IF(OR(NOT(COUNTA($B80:$J80,$L80:$M80,$O80:$V80)&gt;0),$F80=""),"",IF(NOT(ISNUMBER($F80)),"Not a date",IF(OR((YEAR(Setup!$B$8)-YEAR($F80)-IF(OR(MONTH($F80)&gt;MONTH(Setup!$B$8),AND(MONTH($F80)=MONTH(Setup!$B$8),DAY($F80)&gt;DAY(Setup!$B$8))),1,0))&lt;Setup!$B$10,(YEAR(Setup!$B$8)-YEAR($F80)-IF(OR(MONTH($F80)&gt;MONTH(Setup!$B$8),AND(MONTH($F80)=MONTH(Setup!$B$8),DAY($F80)&gt;DAY(Setup!$B$8))),1,0))&gt;Setup!$C$10),"Age "&amp;(YEAR(Setup!$B$8)-YEAR($F80)-IF(OR(MONTH($F80)&gt;MONTH(Setup!$B$8),AND(MONTH($F80)=MONTH(Setup!$B$8),DAY($F80)&gt;DAY(Setup!$B$8))),1,0))&amp;": check the date","")))</f>
        <v/>
      </c>
      <c r="AA80" s="23" t="str">
        <f>IF(COUNTA($B80:$J80,$L80:$M80,$O80:$V80)&gt;0,MID(IF($K80="","; English missing","")&amp;IF($N80="","; History, Civics and Geography missing","")&amp;IF(AND($T80&lt;&gt;"Y",COUNTA($L80:$M80)=0),"; No second language","")&amp;IF(AND($T80="Y",COUNTA($L80:$M80)&gt;0),"; Exempt, but a second language is filled in","")&amp;IF(AND(COUNTA($L80:$M80)=2,$L80&lt;&gt;"Hindi",$M80&lt;&gt;"Hindi"),"; Two second languages: one must be Hindi",""),3,300),"")</f>
        <v/>
      </c>
      <c r="AB80" s="23" t="str">
        <f>IF(COUNTA($B80:$J80,$L80:$M80,$O80:$V80)&gt;0,IF(COUNTA($O80:$Q80)&lt;2,"Needs 2 or 3, has "&amp;COUNTA($O80:$Q80),""),"")</f>
        <v/>
      </c>
      <c r="AC80" s="23" t="str">
        <f>IF(COUNTA($B80:$J80,$L80:$M80,$O80:$V80)&gt;0,IF(COUNTA($R80:$S80)=0,"Needs 1 or 2",IF(AND($R80&lt;&gt;"",$S80&lt;&gt;"",IFERROR(INDEX(Subjects!$F$5:$F$32,MATCH($R80,Subjects!$E$5:$E$32,0)),"?")=IFERROR(INDEX(Subjects!$F$5:$F$32,MATCH($S80,Subjects!$E$5:$E$32,0)),"!")),"Two must be one from A, one from B","")),"")</f>
        <v/>
      </c>
      <c r="AD80" s="23" t="str">
        <f>IF(COUNTA($B80:$J80,$L80:$M80,$O80:$V80)&gt;0,MID(IF(SUM($AG80)=0,"","; "&amp;INDEX(Subjects!$O$5:$O$29,$AH80)&amp;" with "&amp;INDEX(Subjects!$P$5:$P$29,$AH80)&amp;IF($AG80&gt;1," (+"&amp;($AG80-1)&amp;" more)",""))&amp;IF(SUMPRODUCT(($K80:$S80&lt;&gt;"")*(COUNTIF($K80:$S80,$K80:$S80&amp;"")&gt;1))&gt;0,"; Same subject twice",""),3,300),"")</f>
        <v/>
      </c>
      <c r="AE80" s="23" t="str">
        <f>IF(COUNTA($B80:$J80,$L80:$M80,$O80:$V80)&gt;0,MID(IF($U80&lt;&gt;"Y","; Photo","")&amp;IF($V80&lt;&gt;"Y","; Signature",""),3,50),"")</f>
        <v/>
      </c>
      <c r="AF80" s="24" t="str">
        <f>IF(COUNTA($B80:$J80,$L80:$M80,$O80:$V80)&gt;0,IF(SUMPRODUCT(--($X80:$AE80&lt;&gt;""))=0,"OK",SUMPRODUCT(--($X80:$AE80&lt;&gt;""))&amp;" to fix"),"")</f>
        <v/>
      </c>
      <c r="AG80" s="25" t="str">
        <f>IF(COUNTA($B80:$J80,$L80:$M80,$O80:$V80)&gt;0,SUMPRODUCT((Subjects!$O$5:$O$29&lt;&gt;"")*(Subjects!$P$5:$P$29&lt;&gt;"")*(COUNTIF($K80:$S80,Subjects!$O$5:$O$29&amp;"")&gt;0)*(COUNTIF($K80:$S80,Subjects!$P$5:$P$29&amp;"")&gt;0)),"")</f>
        <v/>
      </c>
      <c r="AH80" s="25" t="str">
        <f>IF(SUM($AG80)=0,"",LOOKUP(2,1/((Subjects!$O$5:$O$29&lt;&gt;"")*(Subjects!$P$5:$P$29&lt;&gt;"")*(COUNTIF($K80:$S80,Subjects!$O$5:$O$29&amp;"")&gt;0)*(COUNTIF($K80:$S80,Subjects!$P$5:$P$29&amp;"")&gt;0)),Subjects!$Q$5:$Q$29))</f>
        <v/>
      </c>
    </row>
    <row r="81" spans="1:34" x14ac:dyDescent="0.25">
      <c r="A81" s="19">
        <v>76</v>
      </c>
      <c r="B81" s="8"/>
      <c r="C81" s="20"/>
      <c r="D81" s="4"/>
      <c r="E81" s="8"/>
      <c r="F81" s="21"/>
      <c r="G81" s="8"/>
      <c r="H81" s="4"/>
      <c r="I81" s="4"/>
      <c r="J81" s="4"/>
      <c r="K81" s="8" t="s">
        <v>50</v>
      </c>
      <c r="L81" s="4"/>
      <c r="M81" s="4"/>
      <c r="N81" s="4" t="s">
        <v>53</v>
      </c>
      <c r="O81" s="4"/>
      <c r="P81" s="4"/>
      <c r="Q81" s="4"/>
      <c r="R81" s="4"/>
      <c r="S81" s="4"/>
      <c r="T81" s="8"/>
      <c r="U81" s="8"/>
      <c r="V81" s="8"/>
      <c r="W81" s="22" t="str">
        <f>IF(COUNTA($B81:$J81,$L81:$M81,$O81:$V81)&gt;0,COUNTA($K81:$S81),"")</f>
        <v/>
      </c>
      <c r="X81" s="23" t="str">
        <f>IF(COUNTA($B81:$J81,$L81:$M81,$O81:$V81)&gt;0,MID(IF($B81="","; Section","")&amp;IF($C81="","; Admission no.","")&amp;IF($D81="","; Name","")&amp;IF($E81="","; Gender","")&amp;IF($F81="","; Date of birth","")&amp;IF($G81="","; Nationality","")&amp;IF(COUNTA($H81:$J81)=0,"; Parent or guardian",""),3,300),"")</f>
        <v/>
      </c>
      <c r="Y81" s="23" t="str">
        <f>IF(COUNTA($B81:$J81,$L81:$M81,$O81:$V81)&gt;0,MID(IF($D81="","",IF($D81&lt;&gt;TRIM($D81),"; Name: extra spaces","")&amp;IF(SUMPRODUCT(--ISNUMBER(FIND(" "&amp;{"a","b","c","d","e","f","g","h","i","j","k","l","m","n","o","p","q","r","s","t","u","v","w","x","y","z"}," "&amp;$D81)))&gt;0,"; Name: small first letter",""))&amp;IF($H81="","",IF($H81&lt;&gt;TRIM($H81),"; Mother: extra spaces","")&amp;IF(SUMPRODUCT(--ISNUMBER(FIND(" "&amp;{"a","b","c","d","e","f","g","h","i","j","k","l","m","n","o","p","q","r","s","t","u","v","w","x","y","z"}," "&amp;$H81)))&gt;0,"; Mother: small first letter",""))&amp;IF($I81="","",IF($I81&lt;&gt;TRIM($I81),"; Father: extra spaces","")&amp;IF(SUMPRODUCT(--ISNUMBER(FIND(" "&amp;{"a","b","c","d","e","f","g","h","i","j","k","l","m","n","o","p","q","r","s","t","u","v","w","x","y","z"}," "&amp;$I81)))&gt;0,"; Father: small first letter",""))&amp;IF($J81="","",IF($J81&lt;&gt;TRIM($J81),"; Guardian: extra spaces","")&amp;IF(SUMPRODUCT(--ISNUMBER(FIND(" "&amp;{"a","b","c","d","e","f","g","h","i","j","k","l","m","n","o","p","q","r","s","t","u","v","w","x","y","z"}," "&amp;$J81)))&gt;0,"; Guardian: small first letter","")),3,300),"")</f>
        <v/>
      </c>
      <c r="Z81" s="23" t="str">
        <f>IF(OR(NOT(COUNTA($B81:$J81,$L81:$M81,$O81:$V81)&gt;0),$F81=""),"",IF(NOT(ISNUMBER($F81)),"Not a date",IF(OR((YEAR(Setup!$B$8)-YEAR($F81)-IF(OR(MONTH($F81)&gt;MONTH(Setup!$B$8),AND(MONTH($F81)=MONTH(Setup!$B$8),DAY($F81)&gt;DAY(Setup!$B$8))),1,0))&lt;Setup!$B$10,(YEAR(Setup!$B$8)-YEAR($F81)-IF(OR(MONTH($F81)&gt;MONTH(Setup!$B$8),AND(MONTH($F81)=MONTH(Setup!$B$8),DAY($F81)&gt;DAY(Setup!$B$8))),1,0))&gt;Setup!$C$10),"Age "&amp;(YEAR(Setup!$B$8)-YEAR($F81)-IF(OR(MONTH($F81)&gt;MONTH(Setup!$B$8),AND(MONTH($F81)=MONTH(Setup!$B$8),DAY($F81)&gt;DAY(Setup!$B$8))),1,0))&amp;": check the date","")))</f>
        <v/>
      </c>
      <c r="AA81" s="23" t="str">
        <f>IF(COUNTA($B81:$J81,$L81:$M81,$O81:$V81)&gt;0,MID(IF($K81="","; English missing","")&amp;IF($N81="","; History, Civics and Geography missing","")&amp;IF(AND($T81&lt;&gt;"Y",COUNTA($L81:$M81)=0),"; No second language","")&amp;IF(AND($T81="Y",COUNTA($L81:$M81)&gt;0),"; Exempt, but a second language is filled in","")&amp;IF(AND(COUNTA($L81:$M81)=2,$L81&lt;&gt;"Hindi",$M81&lt;&gt;"Hindi"),"; Two second languages: one must be Hindi",""),3,300),"")</f>
        <v/>
      </c>
      <c r="AB81" s="23" t="str">
        <f>IF(COUNTA($B81:$J81,$L81:$M81,$O81:$V81)&gt;0,IF(COUNTA($O81:$Q81)&lt;2,"Needs 2 or 3, has "&amp;COUNTA($O81:$Q81),""),"")</f>
        <v/>
      </c>
      <c r="AC81" s="23" t="str">
        <f>IF(COUNTA($B81:$J81,$L81:$M81,$O81:$V81)&gt;0,IF(COUNTA($R81:$S81)=0,"Needs 1 or 2",IF(AND($R81&lt;&gt;"",$S81&lt;&gt;"",IFERROR(INDEX(Subjects!$F$5:$F$32,MATCH($R81,Subjects!$E$5:$E$32,0)),"?")=IFERROR(INDEX(Subjects!$F$5:$F$32,MATCH($S81,Subjects!$E$5:$E$32,0)),"!")),"Two must be one from A, one from B","")),"")</f>
        <v/>
      </c>
      <c r="AD81" s="23" t="str">
        <f>IF(COUNTA($B81:$J81,$L81:$M81,$O81:$V81)&gt;0,MID(IF(SUM($AG81)=0,"","; "&amp;INDEX(Subjects!$O$5:$O$29,$AH81)&amp;" with "&amp;INDEX(Subjects!$P$5:$P$29,$AH81)&amp;IF($AG81&gt;1," (+"&amp;($AG81-1)&amp;" more)",""))&amp;IF(SUMPRODUCT(($K81:$S81&lt;&gt;"")*(COUNTIF($K81:$S81,$K81:$S81&amp;"")&gt;1))&gt;0,"; Same subject twice",""),3,300),"")</f>
        <v/>
      </c>
      <c r="AE81" s="23" t="str">
        <f>IF(COUNTA($B81:$J81,$L81:$M81,$O81:$V81)&gt;0,MID(IF($U81&lt;&gt;"Y","; Photo","")&amp;IF($V81&lt;&gt;"Y","; Signature",""),3,50),"")</f>
        <v/>
      </c>
      <c r="AF81" s="24" t="str">
        <f>IF(COUNTA($B81:$J81,$L81:$M81,$O81:$V81)&gt;0,IF(SUMPRODUCT(--($X81:$AE81&lt;&gt;""))=0,"OK",SUMPRODUCT(--($X81:$AE81&lt;&gt;""))&amp;" to fix"),"")</f>
        <v/>
      </c>
      <c r="AG81" s="25" t="str">
        <f>IF(COUNTA($B81:$J81,$L81:$M81,$O81:$V81)&gt;0,SUMPRODUCT((Subjects!$O$5:$O$29&lt;&gt;"")*(Subjects!$P$5:$P$29&lt;&gt;"")*(COUNTIF($K81:$S81,Subjects!$O$5:$O$29&amp;"")&gt;0)*(COUNTIF($K81:$S81,Subjects!$P$5:$P$29&amp;"")&gt;0)),"")</f>
        <v/>
      </c>
      <c r="AH81" s="25" t="str">
        <f>IF(SUM($AG81)=0,"",LOOKUP(2,1/((Subjects!$O$5:$O$29&lt;&gt;"")*(Subjects!$P$5:$P$29&lt;&gt;"")*(COUNTIF($K81:$S81,Subjects!$O$5:$O$29&amp;"")&gt;0)*(COUNTIF($K81:$S81,Subjects!$P$5:$P$29&amp;"")&gt;0)),Subjects!$Q$5:$Q$29))</f>
        <v/>
      </c>
    </row>
    <row r="82" spans="1:34" x14ac:dyDescent="0.25">
      <c r="A82" s="19">
        <v>77</v>
      </c>
      <c r="B82" s="8"/>
      <c r="C82" s="20"/>
      <c r="D82" s="4"/>
      <c r="E82" s="8"/>
      <c r="F82" s="21"/>
      <c r="G82" s="8"/>
      <c r="H82" s="4"/>
      <c r="I82" s="4"/>
      <c r="J82" s="4"/>
      <c r="K82" s="8" t="s">
        <v>50</v>
      </c>
      <c r="L82" s="4"/>
      <c r="M82" s="4"/>
      <c r="N82" s="4" t="s">
        <v>53</v>
      </c>
      <c r="O82" s="4"/>
      <c r="P82" s="4"/>
      <c r="Q82" s="4"/>
      <c r="R82" s="4"/>
      <c r="S82" s="4"/>
      <c r="T82" s="8"/>
      <c r="U82" s="8"/>
      <c r="V82" s="8"/>
      <c r="W82" s="22" t="str">
        <f>IF(COUNTA($B82:$J82,$L82:$M82,$O82:$V82)&gt;0,COUNTA($K82:$S82),"")</f>
        <v/>
      </c>
      <c r="X82" s="23" t="str">
        <f>IF(COUNTA($B82:$J82,$L82:$M82,$O82:$V82)&gt;0,MID(IF($B82="","; Section","")&amp;IF($C82="","; Admission no.","")&amp;IF($D82="","; Name","")&amp;IF($E82="","; Gender","")&amp;IF($F82="","; Date of birth","")&amp;IF($G82="","; Nationality","")&amp;IF(COUNTA($H82:$J82)=0,"; Parent or guardian",""),3,300),"")</f>
        <v/>
      </c>
      <c r="Y82" s="23" t="str">
        <f>IF(COUNTA($B82:$J82,$L82:$M82,$O82:$V82)&gt;0,MID(IF($D82="","",IF($D82&lt;&gt;TRIM($D82),"; Name: extra spaces","")&amp;IF(SUMPRODUCT(--ISNUMBER(FIND(" "&amp;{"a","b","c","d","e","f","g","h","i","j","k","l","m","n","o","p","q","r","s","t","u","v","w","x","y","z"}," "&amp;$D82)))&gt;0,"; Name: small first letter",""))&amp;IF($H82="","",IF($H82&lt;&gt;TRIM($H82),"; Mother: extra spaces","")&amp;IF(SUMPRODUCT(--ISNUMBER(FIND(" "&amp;{"a","b","c","d","e","f","g","h","i","j","k","l","m","n","o","p","q","r","s","t","u","v","w","x","y","z"}," "&amp;$H82)))&gt;0,"; Mother: small first letter",""))&amp;IF($I82="","",IF($I82&lt;&gt;TRIM($I82),"; Father: extra spaces","")&amp;IF(SUMPRODUCT(--ISNUMBER(FIND(" "&amp;{"a","b","c","d","e","f","g","h","i","j","k","l","m","n","o","p","q","r","s","t","u","v","w","x","y","z"}," "&amp;$I82)))&gt;0,"; Father: small first letter",""))&amp;IF($J82="","",IF($J82&lt;&gt;TRIM($J82),"; Guardian: extra spaces","")&amp;IF(SUMPRODUCT(--ISNUMBER(FIND(" "&amp;{"a","b","c","d","e","f","g","h","i","j","k","l","m","n","o","p","q","r","s","t","u","v","w","x","y","z"}," "&amp;$J82)))&gt;0,"; Guardian: small first letter","")),3,300),"")</f>
        <v/>
      </c>
      <c r="Z82" s="23" t="str">
        <f>IF(OR(NOT(COUNTA($B82:$J82,$L82:$M82,$O82:$V82)&gt;0),$F82=""),"",IF(NOT(ISNUMBER($F82)),"Not a date",IF(OR((YEAR(Setup!$B$8)-YEAR($F82)-IF(OR(MONTH($F82)&gt;MONTH(Setup!$B$8),AND(MONTH($F82)=MONTH(Setup!$B$8),DAY($F82)&gt;DAY(Setup!$B$8))),1,0))&lt;Setup!$B$10,(YEAR(Setup!$B$8)-YEAR($F82)-IF(OR(MONTH($F82)&gt;MONTH(Setup!$B$8),AND(MONTH($F82)=MONTH(Setup!$B$8),DAY($F82)&gt;DAY(Setup!$B$8))),1,0))&gt;Setup!$C$10),"Age "&amp;(YEAR(Setup!$B$8)-YEAR($F82)-IF(OR(MONTH($F82)&gt;MONTH(Setup!$B$8),AND(MONTH($F82)=MONTH(Setup!$B$8),DAY($F82)&gt;DAY(Setup!$B$8))),1,0))&amp;": check the date","")))</f>
        <v/>
      </c>
      <c r="AA82" s="23" t="str">
        <f>IF(COUNTA($B82:$J82,$L82:$M82,$O82:$V82)&gt;0,MID(IF($K82="","; English missing","")&amp;IF($N82="","; History, Civics and Geography missing","")&amp;IF(AND($T82&lt;&gt;"Y",COUNTA($L82:$M82)=0),"; No second language","")&amp;IF(AND($T82="Y",COUNTA($L82:$M82)&gt;0),"; Exempt, but a second language is filled in","")&amp;IF(AND(COUNTA($L82:$M82)=2,$L82&lt;&gt;"Hindi",$M82&lt;&gt;"Hindi"),"; Two second languages: one must be Hindi",""),3,300),"")</f>
        <v/>
      </c>
      <c r="AB82" s="23" t="str">
        <f>IF(COUNTA($B82:$J82,$L82:$M82,$O82:$V82)&gt;0,IF(COUNTA($O82:$Q82)&lt;2,"Needs 2 or 3, has "&amp;COUNTA($O82:$Q82),""),"")</f>
        <v/>
      </c>
      <c r="AC82" s="23" t="str">
        <f>IF(COUNTA($B82:$J82,$L82:$M82,$O82:$V82)&gt;0,IF(COUNTA($R82:$S82)=0,"Needs 1 or 2",IF(AND($R82&lt;&gt;"",$S82&lt;&gt;"",IFERROR(INDEX(Subjects!$F$5:$F$32,MATCH($R82,Subjects!$E$5:$E$32,0)),"?")=IFERROR(INDEX(Subjects!$F$5:$F$32,MATCH($S82,Subjects!$E$5:$E$32,0)),"!")),"Two must be one from A, one from B","")),"")</f>
        <v/>
      </c>
      <c r="AD82" s="23" t="str">
        <f>IF(COUNTA($B82:$J82,$L82:$M82,$O82:$V82)&gt;0,MID(IF(SUM($AG82)=0,"","; "&amp;INDEX(Subjects!$O$5:$O$29,$AH82)&amp;" with "&amp;INDEX(Subjects!$P$5:$P$29,$AH82)&amp;IF($AG82&gt;1," (+"&amp;($AG82-1)&amp;" more)",""))&amp;IF(SUMPRODUCT(($K82:$S82&lt;&gt;"")*(COUNTIF($K82:$S82,$K82:$S82&amp;"")&gt;1))&gt;0,"; Same subject twice",""),3,300),"")</f>
        <v/>
      </c>
      <c r="AE82" s="23" t="str">
        <f>IF(COUNTA($B82:$J82,$L82:$M82,$O82:$V82)&gt;0,MID(IF($U82&lt;&gt;"Y","; Photo","")&amp;IF($V82&lt;&gt;"Y","; Signature",""),3,50),"")</f>
        <v/>
      </c>
      <c r="AF82" s="24" t="str">
        <f>IF(COUNTA($B82:$J82,$L82:$M82,$O82:$V82)&gt;0,IF(SUMPRODUCT(--($X82:$AE82&lt;&gt;""))=0,"OK",SUMPRODUCT(--($X82:$AE82&lt;&gt;""))&amp;" to fix"),"")</f>
        <v/>
      </c>
      <c r="AG82" s="25" t="str">
        <f>IF(COUNTA($B82:$J82,$L82:$M82,$O82:$V82)&gt;0,SUMPRODUCT((Subjects!$O$5:$O$29&lt;&gt;"")*(Subjects!$P$5:$P$29&lt;&gt;"")*(COUNTIF($K82:$S82,Subjects!$O$5:$O$29&amp;"")&gt;0)*(COUNTIF($K82:$S82,Subjects!$P$5:$P$29&amp;"")&gt;0)),"")</f>
        <v/>
      </c>
      <c r="AH82" s="25" t="str">
        <f>IF(SUM($AG82)=0,"",LOOKUP(2,1/((Subjects!$O$5:$O$29&lt;&gt;"")*(Subjects!$P$5:$P$29&lt;&gt;"")*(COUNTIF($K82:$S82,Subjects!$O$5:$O$29&amp;"")&gt;0)*(COUNTIF($K82:$S82,Subjects!$P$5:$P$29&amp;"")&gt;0)),Subjects!$Q$5:$Q$29))</f>
        <v/>
      </c>
    </row>
    <row r="83" spans="1:34" x14ac:dyDescent="0.25">
      <c r="A83" s="19">
        <v>78</v>
      </c>
      <c r="B83" s="8"/>
      <c r="C83" s="20"/>
      <c r="D83" s="4"/>
      <c r="E83" s="8"/>
      <c r="F83" s="21"/>
      <c r="G83" s="8"/>
      <c r="H83" s="4"/>
      <c r="I83" s="4"/>
      <c r="J83" s="4"/>
      <c r="K83" s="8" t="s">
        <v>50</v>
      </c>
      <c r="L83" s="4"/>
      <c r="M83" s="4"/>
      <c r="N83" s="4" t="s">
        <v>53</v>
      </c>
      <c r="O83" s="4"/>
      <c r="P83" s="4"/>
      <c r="Q83" s="4"/>
      <c r="R83" s="4"/>
      <c r="S83" s="4"/>
      <c r="T83" s="8"/>
      <c r="U83" s="8"/>
      <c r="V83" s="8"/>
      <c r="W83" s="22" t="str">
        <f>IF(COUNTA($B83:$J83,$L83:$M83,$O83:$V83)&gt;0,COUNTA($K83:$S83),"")</f>
        <v/>
      </c>
      <c r="X83" s="23" t="str">
        <f>IF(COUNTA($B83:$J83,$L83:$M83,$O83:$V83)&gt;0,MID(IF($B83="","; Section","")&amp;IF($C83="","; Admission no.","")&amp;IF($D83="","; Name","")&amp;IF($E83="","; Gender","")&amp;IF($F83="","; Date of birth","")&amp;IF($G83="","; Nationality","")&amp;IF(COUNTA($H83:$J83)=0,"; Parent or guardian",""),3,300),"")</f>
        <v/>
      </c>
      <c r="Y83" s="23" t="str">
        <f>IF(COUNTA($B83:$J83,$L83:$M83,$O83:$V83)&gt;0,MID(IF($D83="","",IF($D83&lt;&gt;TRIM($D83),"; Name: extra spaces","")&amp;IF(SUMPRODUCT(--ISNUMBER(FIND(" "&amp;{"a","b","c","d","e","f","g","h","i","j","k","l","m","n","o","p","q","r","s","t","u","v","w","x","y","z"}," "&amp;$D83)))&gt;0,"; Name: small first letter",""))&amp;IF($H83="","",IF($H83&lt;&gt;TRIM($H83),"; Mother: extra spaces","")&amp;IF(SUMPRODUCT(--ISNUMBER(FIND(" "&amp;{"a","b","c","d","e","f","g","h","i","j","k","l","m","n","o","p","q","r","s","t","u","v","w","x","y","z"}," "&amp;$H83)))&gt;0,"; Mother: small first letter",""))&amp;IF($I83="","",IF($I83&lt;&gt;TRIM($I83),"; Father: extra spaces","")&amp;IF(SUMPRODUCT(--ISNUMBER(FIND(" "&amp;{"a","b","c","d","e","f","g","h","i","j","k","l","m","n","o","p","q","r","s","t","u","v","w","x","y","z"}," "&amp;$I83)))&gt;0,"; Father: small first letter",""))&amp;IF($J83="","",IF($J83&lt;&gt;TRIM($J83),"; Guardian: extra spaces","")&amp;IF(SUMPRODUCT(--ISNUMBER(FIND(" "&amp;{"a","b","c","d","e","f","g","h","i","j","k","l","m","n","o","p","q","r","s","t","u","v","w","x","y","z"}," "&amp;$J83)))&gt;0,"; Guardian: small first letter","")),3,300),"")</f>
        <v/>
      </c>
      <c r="Z83" s="23" t="str">
        <f>IF(OR(NOT(COUNTA($B83:$J83,$L83:$M83,$O83:$V83)&gt;0),$F83=""),"",IF(NOT(ISNUMBER($F83)),"Not a date",IF(OR((YEAR(Setup!$B$8)-YEAR($F83)-IF(OR(MONTH($F83)&gt;MONTH(Setup!$B$8),AND(MONTH($F83)=MONTH(Setup!$B$8),DAY($F83)&gt;DAY(Setup!$B$8))),1,0))&lt;Setup!$B$10,(YEAR(Setup!$B$8)-YEAR($F83)-IF(OR(MONTH($F83)&gt;MONTH(Setup!$B$8),AND(MONTH($F83)=MONTH(Setup!$B$8),DAY($F83)&gt;DAY(Setup!$B$8))),1,0))&gt;Setup!$C$10),"Age "&amp;(YEAR(Setup!$B$8)-YEAR($F83)-IF(OR(MONTH($F83)&gt;MONTH(Setup!$B$8),AND(MONTH($F83)=MONTH(Setup!$B$8),DAY($F83)&gt;DAY(Setup!$B$8))),1,0))&amp;": check the date","")))</f>
        <v/>
      </c>
      <c r="AA83" s="23" t="str">
        <f>IF(COUNTA($B83:$J83,$L83:$M83,$O83:$V83)&gt;0,MID(IF($K83="","; English missing","")&amp;IF($N83="","; History, Civics and Geography missing","")&amp;IF(AND($T83&lt;&gt;"Y",COUNTA($L83:$M83)=0),"; No second language","")&amp;IF(AND($T83="Y",COUNTA($L83:$M83)&gt;0),"; Exempt, but a second language is filled in","")&amp;IF(AND(COUNTA($L83:$M83)=2,$L83&lt;&gt;"Hindi",$M83&lt;&gt;"Hindi"),"; Two second languages: one must be Hindi",""),3,300),"")</f>
        <v/>
      </c>
      <c r="AB83" s="23" t="str">
        <f>IF(COUNTA($B83:$J83,$L83:$M83,$O83:$V83)&gt;0,IF(COUNTA($O83:$Q83)&lt;2,"Needs 2 or 3, has "&amp;COUNTA($O83:$Q83),""),"")</f>
        <v/>
      </c>
      <c r="AC83" s="23" t="str">
        <f>IF(COUNTA($B83:$J83,$L83:$M83,$O83:$V83)&gt;0,IF(COUNTA($R83:$S83)=0,"Needs 1 or 2",IF(AND($R83&lt;&gt;"",$S83&lt;&gt;"",IFERROR(INDEX(Subjects!$F$5:$F$32,MATCH($R83,Subjects!$E$5:$E$32,0)),"?")=IFERROR(INDEX(Subjects!$F$5:$F$32,MATCH($S83,Subjects!$E$5:$E$32,0)),"!")),"Two must be one from A, one from B","")),"")</f>
        <v/>
      </c>
      <c r="AD83" s="23" t="str">
        <f>IF(COUNTA($B83:$J83,$L83:$M83,$O83:$V83)&gt;0,MID(IF(SUM($AG83)=0,"","; "&amp;INDEX(Subjects!$O$5:$O$29,$AH83)&amp;" with "&amp;INDEX(Subjects!$P$5:$P$29,$AH83)&amp;IF($AG83&gt;1," (+"&amp;($AG83-1)&amp;" more)",""))&amp;IF(SUMPRODUCT(($K83:$S83&lt;&gt;"")*(COUNTIF($K83:$S83,$K83:$S83&amp;"")&gt;1))&gt;0,"; Same subject twice",""),3,300),"")</f>
        <v/>
      </c>
      <c r="AE83" s="23" t="str">
        <f>IF(COUNTA($B83:$J83,$L83:$M83,$O83:$V83)&gt;0,MID(IF($U83&lt;&gt;"Y","; Photo","")&amp;IF($V83&lt;&gt;"Y","; Signature",""),3,50),"")</f>
        <v/>
      </c>
      <c r="AF83" s="24" t="str">
        <f>IF(COUNTA($B83:$J83,$L83:$M83,$O83:$V83)&gt;0,IF(SUMPRODUCT(--($X83:$AE83&lt;&gt;""))=0,"OK",SUMPRODUCT(--($X83:$AE83&lt;&gt;""))&amp;" to fix"),"")</f>
        <v/>
      </c>
      <c r="AG83" s="25" t="str">
        <f>IF(COUNTA($B83:$J83,$L83:$M83,$O83:$V83)&gt;0,SUMPRODUCT((Subjects!$O$5:$O$29&lt;&gt;"")*(Subjects!$P$5:$P$29&lt;&gt;"")*(COUNTIF($K83:$S83,Subjects!$O$5:$O$29&amp;"")&gt;0)*(COUNTIF($K83:$S83,Subjects!$P$5:$P$29&amp;"")&gt;0)),"")</f>
        <v/>
      </c>
      <c r="AH83" s="25" t="str">
        <f>IF(SUM($AG83)=0,"",LOOKUP(2,1/((Subjects!$O$5:$O$29&lt;&gt;"")*(Subjects!$P$5:$P$29&lt;&gt;"")*(COUNTIF($K83:$S83,Subjects!$O$5:$O$29&amp;"")&gt;0)*(COUNTIF($K83:$S83,Subjects!$P$5:$P$29&amp;"")&gt;0)),Subjects!$Q$5:$Q$29))</f>
        <v/>
      </c>
    </row>
    <row r="84" spans="1:34" x14ac:dyDescent="0.25">
      <c r="A84" s="19">
        <v>79</v>
      </c>
      <c r="B84" s="8"/>
      <c r="C84" s="20"/>
      <c r="D84" s="4"/>
      <c r="E84" s="8"/>
      <c r="F84" s="21"/>
      <c r="G84" s="8"/>
      <c r="H84" s="4"/>
      <c r="I84" s="4"/>
      <c r="J84" s="4"/>
      <c r="K84" s="8" t="s">
        <v>50</v>
      </c>
      <c r="L84" s="4"/>
      <c r="M84" s="4"/>
      <c r="N84" s="4" t="s">
        <v>53</v>
      </c>
      <c r="O84" s="4"/>
      <c r="P84" s="4"/>
      <c r="Q84" s="4"/>
      <c r="R84" s="4"/>
      <c r="S84" s="4"/>
      <c r="T84" s="8"/>
      <c r="U84" s="8"/>
      <c r="V84" s="8"/>
      <c r="W84" s="22" t="str">
        <f>IF(COUNTA($B84:$J84,$L84:$M84,$O84:$V84)&gt;0,COUNTA($K84:$S84),"")</f>
        <v/>
      </c>
      <c r="X84" s="23" t="str">
        <f>IF(COUNTA($B84:$J84,$L84:$M84,$O84:$V84)&gt;0,MID(IF($B84="","; Section","")&amp;IF($C84="","; Admission no.","")&amp;IF($D84="","; Name","")&amp;IF($E84="","; Gender","")&amp;IF($F84="","; Date of birth","")&amp;IF($G84="","; Nationality","")&amp;IF(COUNTA($H84:$J84)=0,"; Parent or guardian",""),3,300),"")</f>
        <v/>
      </c>
      <c r="Y84" s="23" t="str">
        <f>IF(COUNTA($B84:$J84,$L84:$M84,$O84:$V84)&gt;0,MID(IF($D84="","",IF($D84&lt;&gt;TRIM($D84),"; Name: extra spaces","")&amp;IF(SUMPRODUCT(--ISNUMBER(FIND(" "&amp;{"a","b","c","d","e","f","g","h","i","j","k","l","m","n","o","p","q","r","s","t","u","v","w","x","y","z"}," "&amp;$D84)))&gt;0,"; Name: small first letter",""))&amp;IF($H84="","",IF($H84&lt;&gt;TRIM($H84),"; Mother: extra spaces","")&amp;IF(SUMPRODUCT(--ISNUMBER(FIND(" "&amp;{"a","b","c","d","e","f","g","h","i","j","k","l","m","n","o","p","q","r","s","t","u","v","w","x","y","z"}," "&amp;$H84)))&gt;0,"; Mother: small first letter",""))&amp;IF($I84="","",IF($I84&lt;&gt;TRIM($I84),"; Father: extra spaces","")&amp;IF(SUMPRODUCT(--ISNUMBER(FIND(" "&amp;{"a","b","c","d","e","f","g","h","i","j","k","l","m","n","o","p","q","r","s","t","u","v","w","x","y","z"}," "&amp;$I84)))&gt;0,"; Father: small first letter",""))&amp;IF($J84="","",IF($J84&lt;&gt;TRIM($J84),"; Guardian: extra spaces","")&amp;IF(SUMPRODUCT(--ISNUMBER(FIND(" "&amp;{"a","b","c","d","e","f","g","h","i","j","k","l","m","n","o","p","q","r","s","t","u","v","w","x","y","z"}," "&amp;$J84)))&gt;0,"; Guardian: small first letter","")),3,300),"")</f>
        <v/>
      </c>
      <c r="Z84" s="23" t="str">
        <f>IF(OR(NOT(COUNTA($B84:$J84,$L84:$M84,$O84:$V84)&gt;0),$F84=""),"",IF(NOT(ISNUMBER($F84)),"Not a date",IF(OR((YEAR(Setup!$B$8)-YEAR($F84)-IF(OR(MONTH($F84)&gt;MONTH(Setup!$B$8),AND(MONTH($F84)=MONTH(Setup!$B$8),DAY($F84)&gt;DAY(Setup!$B$8))),1,0))&lt;Setup!$B$10,(YEAR(Setup!$B$8)-YEAR($F84)-IF(OR(MONTH($F84)&gt;MONTH(Setup!$B$8),AND(MONTH($F84)=MONTH(Setup!$B$8),DAY($F84)&gt;DAY(Setup!$B$8))),1,0))&gt;Setup!$C$10),"Age "&amp;(YEAR(Setup!$B$8)-YEAR($F84)-IF(OR(MONTH($F84)&gt;MONTH(Setup!$B$8),AND(MONTH($F84)=MONTH(Setup!$B$8),DAY($F84)&gt;DAY(Setup!$B$8))),1,0))&amp;": check the date","")))</f>
        <v/>
      </c>
      <c r="AA84" s="23" t="str">
        <f>IF(COUNTA($B84:$J84,$L84:$M84,$O84:$V84)&gt;0,MID(IF($K84="","; English missing","")&amp;IF($N84="","; History, Civics and Geography missing","")&amp;IF(AND($T84&lt;&gt;"Y",COUNTA($L84:$M84)=0),"; No second language","")&amp;IF(AND($T84="Y",COUNTA($L84:$M84)&gt;0),"; Exempt, but a second language is filled in","")&amp;IF(AND(COUNTA($L84:$M84)=2,$L84&lt;&gt;"Hindi",$M84&lt;&gt;"Hindi"),"; Two second languages: one must be Hindi",""),3,300),"")</f>
        <v/>
      </c>
      <c r="AB84" s="23" t="str">
        <f>IF(COUNTA($B84:$J84,$L84:$M84,$O84:$V84)&gt;0,IF(COUNTA($O84:$Q84)&lt;2,"Needs 2 or 3, has "&amp;COUNTA($O84:$Q84),""),"")</f>
        <v/>
      </c>
      <c r="AC84" s="23" t="str">
        <f>IF(COUNTA($B84:$J84,$L84:$M84,$O84:$V84)&gt;0,IF(COUNTA($R84:$S84)=0,"Needs 1 or 2",IF(AND($R84&lt;&gt;"",$S84&lt;&gt;"",IFERROR(INDEX(Subjects!$F$5:$F$32,MATCH($R84,Subjects!$E$5:$E$32,0)),"?")=IFERROR(INDEX(Subjects!$F$5:$F$32,MATCH($S84,Subjects!$E$5:$E$32,0)),"!")),"Two must be one from A, one from B","")),"")</f>
        <v/>
      </c>
      <c r="AD84" s="23" t="str">
        <f>IF(COUNTA($B84:$J84,$L84:$M84,$O84:$V84)&gt;0,MID(IF(SUM($AG84)=0,"","; "&amp;INDEX(Subjects!$O$5:$O$29,$AH84)&amp;" with "&amp;INDEX(Subjects!$P$5:$P$29,$AH84)&amp;IF($AG84&gt;1," (+"&amp;($AG84-1)&amp;" more)",""))&amp;IF(SUMPRODUCT(($K84:$S84&lt;&gt;"")*(COUNTIF($K84:$S84,$K84:$S84&amp;"")&gt;1))&gt;0,"; Same subject twice",""),3,300),"")</f>
        <v/>
      </c>
      <c r="AE84" s="23" t="str">
        <f>IF(COUNTA($B84:$J84,$L84:$M84,$O84:$V84)&gt;0,MID(IF($U84&lt;&gt;"Y","; Photo","")&amp;IF($V84&lt;&gt;"Y","; Signature",""),3,50),"")</f>
        <v/>
      </c>
      <c r="AF84" s="24" t="str">
        <f>IF(COUNTA($B84:$J84,$L84:$M84,$O84:$V84)&gt;0,IF(SUMPRODUCT(--($X84:$AE84&lt;&gt;""))=0,"OK",SUMPRODUCT(--($X84:$AE84&lt;&gt;""))&amp;" to fix"),"")</f>
        <v/>
      </c>
      <c r="AG84" s="25" t="str">
        <f>IF(COUNTA($B84:$J84,$L84:$M84,$O84:$V84)&gt;0,SUMPRODUCT((Subjects!$O$5:$O$29&lt;&gt;"")*(Subjects!$P$5:$P$29&lt;&gt;"")*(COUNTIF($K84:$S84,Subjects!$O$5:$O$29&amp;"")&gt;0)*(COUNTIF($K84:$S84,Subjects!$P$5:$P$29&amp;"")&gt;0)),"")</f>
        <v/>
      </c>
      <c r="AH84" s="25" t="str">
        <f>IF(SUM($AG84)=0,"",LOOKUP(2,1/((Subjects!$O$5:$O$29&lt;&gt;"")*(Subjects!$P$5:$P$29&lt;&gt;"")*(COUNTIF($K84:$S84,Subjects!$O$5:$O$29&amp;"")&gt;0)*(COUNTIF($K84:$S84,Subjects!$P$5:$P$29&amp;"")&gt;0)),Subjects!$Q$5:$Q$29))</f>
        <v/>
      </c>
    </row>
    <row r="85" spans="1:34" x14ac:dyDescent="0.25">
      <c r="A85" s="19">
        <v>80</v>
      </c>
      <c r="B85" s="8"/>
      <c r="C85" s="20"/>
      <c r="D85" s="4"/>
      <c r="E85" s="8"/>
      <c r="F85" s="21"/>
      <c r="G85" s="8"/>
      <c r="H85" s="4"/>
      <c r="I85" s="4"/>
      <c r="J85" s="4"/>
      <c r="K85" s="8" t="s">
        <v>50</v>
      </c>
      <c r="L85" s="4"/>
      <c r="M85" s="4"/>
      <c r="N85" s="4" t="s">
        <v>53</v>
      </c>
      <c r="O85" s="4"/>
      <c r="P85" s="4"/>
      <c r="Q85" s="4"/>
      <c r="R85" s="4"/>
      <c r="S85" s="4"/>
      <c r="T85" s="8"/>
      <c r="U85" s="8"/>
      <c r="V85" s="8"/>
      <c r="W85" s="22" t="str">
        <f>IF(COUNTA($B85:$J85,$L85:$M85,$O85:$V85)&gt;0,COUNTA($K85:$S85),"")</f>
        <v/>
      </c>
      <c r="X85" s="23" t="str">
        <f>IF(COUNTA($B85:$J85,$L85:$M85,$O85:$V85)&gt;0,MID(IF($B85="","; Section","")&amp;IF($C85="","; Admission no.","")&amp;IF($D85="","; Name","")&amp;IF($E85="","; Gender","")&amp;IF($F85="","; Date of birth","")&amp;IF($G85="","; Nationality","")&amp;IF(COUNTA($H85:$J85)=0,"; Parent or guardian",""),3,300),"")</f>
        <v/>
      </c>
      <c r="Y85" s="23" t="str">
        <f>IF(COUNTA($B85:$J85,$L85:$M85,$O85:$V85)&gt;0,MID(IF($D85="","",IF($D85&lt;&gt;TRIM($D85),"; Name: extra spaces","")&amp;IF(SUMPRODUCT(--ISNUMBER(FIND(" "&amp;{"a","b","c","d","e","f","g","h","i","j","k","l","m","n","o","p","q","r","s","t","u","v","w","x","y","z"}," "&amp;$D85)))&gt;0,"; Name: small first letter",""))&amp;IF($H85="","",IF($H85&lt;&gt;TRIM($H85),"; Mother: extra spaces","")&amp;IF(SUMPRODUCT(--ISNUMBER(FIND(" "&amp;{"a","b","c","d","e","f","g","h","i","j","k","l","m","n","o","p","q","r","s","t","u","v","w","x","y","z"}," "&amp;$H85)))&gt;0,"; Mother: small first letter",""))&amp;IF($I85="","",IF($I85&lt;&gt;TRIM($I85),"; Father: extra spaces","")&amp;IF(SUMPRODUCT(--ISNUMBER(FIND(" "&amp;{"a","b","c","d","e","f","g","h","i","j","k","l","m","n","o","p","q","r","s","t","u","v","w","x","y","z"}," "&amp;$I85)))&gt;0,"; Father: small first letter",""))&amp;IF($J85="","",IF($J85&lt;&gt;TRIM($J85),"; Guardian: extra spaces","")&amp;IF(SUMPRODUCT(--ISNUMBER(FIND(" "&amp;{"a","b","c","d","e","f","g","h","i","j","k","l","m","n","o","p","q","r","s","t","u","v","w","x","y","z"}," "&amp;$J85)))&gt;0,"; Guardian: small first letter","")),3,300),"")</f>
        <v/>
      </c>
      <c r="Z85" s="23" t="str">
        <f>IF(OR(NOT(COUNTA($B85:$J85,$L85:$M85,$O85:$V85)&gt;0),$F85=""),"",IF(NOT(ISNUMBER($F85)),"Not a date",IF(OR((YEAR(Setup!$B$8)-YEAR($F85)-IF(OR(MONTH($F85)&gt;MONTH(Setup!$B$8),AND(MONTH($F85)=MONTH(Setup!$B$8),DAY($F85)&gt;DAY(Setup!$B$8))),1,0))&lt;Setup!$B$10,(YEAR(Setup!$B$8)-YEAR($F85)-IF(OR(MONTH($F85)&gt;MONTH(Setup!$B$8),AND(MONTH($F85)=MONTH(Setup!$B$8),DAY($F85)&gt;DAY(Setup!$B$8))),1,0))&gt;Setup!$C$10),"Age "&amp;(YEAR(Setup!$B$8)-YEAR($F85)-IF(OR(MONTH($F85)&gt;MONTH(Setup!$B$8),AND(MONTH($F85)=MONTH(Setup!$B$8),DAY($F85)&gt;DAY(Setup!$B$8))),1,0))&amp;": check the date","")))</f>
        <v/>
      </c>
      <c r="AA85" s="23" t="str">
        <f>IF(COUNTA($B85:$J85,$L85:$M85,$O85:$V85)&gt;0,MID(IF($K85="","; English missing","")&amp;IF($N85="","; History, Civics and Geography missing","")&amp;IF(AND($T85&lt;&gt;"Y",COUNTA($L85:$M85)=0),"; No second language","")&amp;IF(AND($T85="Y",COUNTA($L85:$M85)&gt;0),"; Exempt, but a second language is filled in","")&amp;IF(AND(COUNTA($L85:$M85)=2,$L85&lt;&gt;"Hindi",$M85&lt;&gt;"Hindi"),"; Two second languages: one must be Hindi",""),3,300),"")</f>
        <v/>
      </c>
      <c r="AB85" s="23" t="str">
        <f>IF(COUNTA($B85:$J85,$L85:$M85,$O85:$V85)&gt;0,IF(COUNTA($O85:$Q85)&lt;2,"Needs 2 or 3, has "&amp;COUNTA($O85:$Q85),""),"")</f>
        <v/>
      </c>
      <c r="AC85" s="23" t="str">
        <f>IF(COUNTA($B85:$J85,$L85:$M85,$O85:$V85)&gt;0,IF(COUNTA($R85:$S85)=0,"Needs 1 or 2",IF(AND($R85&lt;&gt;"",$S85&lt;&gt;"",IFERROR(INDEX(Subjects!$F$5:$F$32,MATCH($R85,Subjects!$E$5:$E$32,0)),"?")=IFERROR(INDEX(Subjects!$F$5:$F$32,MATCH($S85,Subjects!$E$5:$E$32,0)),"!")),"Two must be one from A, one from B","")),"")</f>
        <v/>
      </c>
      <c r="AD85" s="23" t="str">
        <f>IF(COUNTA($B85:$J85,$L85:$M85,$O85:$V85)&gt;0,MID(IF(SUM($AG85)=0,"","; "&amp;INDEX(Subjects!$O$5:$O$29,$AH85)&amp;" with "&amp;INDEX(Subjects!$P$5:$P$29,$AH85)&amp;IF($AG85&gt;1," (+"&amp;($AG85-1)&amp;" more)",""))&amp;IF(SUMPRODUCT(($K85:$S85&lt;&gt;"")*(COUNTIF($K85:$S85,$K85:$S85&amp;"")&gt;1))&gt;0,"; Same subject twice",""),3,300),"")</f>
        <v/>
      </c>
      <c r="AE85" s="23" t="str">
        <f>IF(COUNTA($B85:$J85,$L85:$M85,$O85:$V85)&gt;0,MID(IF($U85&lt;&gt;"Y","; Photo","")&amp;IF($V85&lt;&gt;"Y","; Signature",""),3,50),"")</f>
        <v/>
      </c>
      <c r="AF85" s="24" t="str">
        <f>IF(COUNTA($B85:$J85,$L85:$M85,$O85:$V85)&gt;0,IF(SUMPRODUCT(--($X85:$AE85&lt;&gt;""))=0,"OK",SUMPRODUCT(--($X85:$AE85&lt;&gt;""))&amp;" to fix"),"")</f>
        <v/>
      </c>
      <c r="AG85" s="25" t="str">
        <f>IF(COUNTA($B85:$J85,$L85:$M85,$O85:$V85)&gt;0,SUMPRODUCT((Subjects!$O$5:$O$29&lt;&gt;"")*(Subjects!$P$5:$P$29&lt;&gt;"")*(COUNTIF($K85:$S85,Subjects!$O$5:$O$29&amp;"")&gt;0)*(COUNTIF($K85:$S85,Subjects!$P$5:$P$29&amp;"")&gt;0)),"")</f>
        <v/>
      </c>
      <c r="AH85" s="25" t="str">
        <f>IF(SUM($AG85)=0,"",LOOKUP(2,1/((Subjects!$O$5:$O$29&lt;&gt;"")*(Subjects!$P$5:$P$29&lt;&gt;"")*(COUNTIF($K85:$S85,Subjects!$O$5:$O$29&amp;"")&gt;0)*(COUNTIF($K85:$S85,Subjects!$P$5:$P$29&amp;"")&gt;0)),Subjects!$Q$5:$Q$29))</f>
        <v/>
      </c>
    </row>
    <row r="86" spans="1:34" x14ac:dyDescent="0.25">
      <c r="A86" s="19">
        <v>81</v>
      </c>
      <c r="B86" s="8"/>
      <c r="C86" s="20"/>
      <c r="D86" s="4"/>
      <c r="E86" s="8"/>
      <c r="F86" s="21"/>
      <c r="G86" s="8"/>
      <c r="H86" s="4"/>
      <c r="I86" s="4"/>
      <c r="J86" s="4"/>
      <c r="K86" s="8" t="s">
        <v>50</v>
      </c>
      <c r="L86" s="4"/>
      <c r="M86" s="4"/>
      <c r="N86" s="4" t="s">
        <v>53</v>
      </c>
      <c r="O86" s="4"/>
      <c r="P86" s="4"/>
      <c r="Q86" s="4"/>
      <c r="R86" s="4"/>
      <c r="S86" s="4"/>
      <c r="T86" s="8"/>
      <c r="U86" s="8"/>
      <c r="V86" s="8"/>
      <c r="W86" s="22" t="str">
        <f>IF(COUNTA($B86:$J86,$L86:$M86,$O86:$V86)&gt;0,COUNTA($K86:$S86),"")</f>
        <v/>
      </c>
      <c r="X86" s="23" t="str">
        <f>IF(COUNTA($B86:$J86,$L86:$M86,$O86:$V86)&gt;0,MID(IF($B86="","; Section","")&amp;IF($C86="","; Admission no.","")&amp;IF($D86="","; Name","")&amp;IF($E86="","; Gender","")&amp;IF($F86="","; Date of birth","")&amp;IF($G86="","; Nationality","")&amp;IF(COUNTA($H86:$J86)=0,"; Parent or guardian",""),3,300),"")</f>
        <v/>
      </c>
      <c r="Y86" s="23" t="str">
        <f>IF(COUNTA($B86:$J86,$L86:$M86,$O86:$V86)&gt;0,MID(IF($D86="","",IF($D86&lt;&gt;TRIM($D86),"; Name: extra spaces","")&amp;IF(SUMPRODUCT(--ISNUMBER(FIND(" "&amp;{"a","b","c","d","e","f","g","h","i","j","k","l","m","n","o","p","q","r","s","t","u","v","w","x","y","z"}," "&amp;$D86)))&gt;0,"; Name: small first letter",""))&amp;IF($H86="","",IF($H86&lt;&gt;TRIM($H86),"; Mother: extra spaces","")&amp;IF(SUMPRODUCT(--ISNUMBER(FIND(" "&amp;{"a","b","c","d","e","f","g","h","i","j","k","l","m","n","o","p","q","r","s","t","u","v","w","x","y","z"}," "&amp;$H86)))&gt;0,"; Mother: small first letter",""))&amp;IF($I86="","",IF($I86&lt;&gt;TRIM($I86),"; Father: extra spaces","")&amp;IF(SUMPRODUCT(--ISNUMBER(FIND(" "&amp;{"a","b","c","d","e","f","g","h","i","j","k","l","m","n","o","p","q","r","s","t","u","v","w","x","y","z"}," "&amp;$I86)))&gt;0,"; Father: small first letter",""))&amp;IF($J86="","",IF($J86&lt;&gt;TRIM($J86),"; Guardian: extra spaces","")&amp;IF(SUMPRODUCT(--ISNUMBER(FIND(" "&amp;{"a","b","c","d","e","f","g","h","i","j","k","l","m","n","o","p","q","r","s","t","u","v","w","x","y","z"}," "&amp;$J86)))&gt;0,"; Guardian: small first letter","")),3,300),"")</f>
        <v/>
      </c>
      <c r="Z86" s="23" t="str">
        <f>IF(OR(NOT(COUNTA($B86:$J86,$L86:$M86,$O86:$V86)&gt;0),$F86=""),"",IF(NOT(ISNUMBER($F86)),"Not a date",IF(OR((YEAR(Setup!$B$8)-YEAR($F86)-IF(OR(MONTH($F86)&gt;MONTH(Setup!$B$8),AND(MONTH($F86)=MONTH(Setup!$B$8),DAY($F86)&gt;DAY(Setup!$B$8))),1,0))&lt;Setup!$B$10,(YEAR(Setup!$B$8)-YEAR($F86)-IF(OR(MONTH($F86)&gt;MONTH(Setup!$B$8),AND(MONTH($F86)=MONTH(Setup!$B$8),DAY($F86)&gt;DAY(Setup!$B$8))),1,0))&gt;Setup!$C$10),"Age "&amp;(YEAR(Setup!$B$8)-YEAR($F86)-IF(OR(MONTH($F86)&gt;MONTH(Setup!$B$8),AND(MONTH($F86)=MONTH(Setup!$B$8),DAY($F86)&gt;DAY(Setup!$B$8))),1,0))&amp;": check the date","")))</f>
        <v/>
      </c>
      <c r="AA86" s="23" t="str">
        <f>IF(COUNTA($B86:$J86,$L86:$M86,$O86:$V86)&gt;0,MID(IF($K86="","; English missing","")&amp;IF($N86="","; History, Civics and Geography missing","")&amp;IF(AND($T86&lt;&gt;"Y",COUNTA($L86:$M86)=0),"; No second language","")&amp;IF(AND($T86="Y",COUNTA($L86:$M86)&gt;0),"; Exempt, but a second language is filled in","")&amp;IF(AND(COUNTA($L86:$M86)=2,$L86&lt;&gt;"Hindi",$M86&lt;&gt;"Hindi"),"; Two second languages: one must be Hindi",""),3,300),"")</f>
        <v/>
      </c>
      <c r="AB86" s="23" t="str">
        <f>IF(COUNTA($B86:$J86,$L86:$M86,$O86:$V86)&gt;0,IF(COUNTA($O86:$Q86)&lt;2,"Needs 2 or 3, has "&amp;COUNTA($O86:$Q86),""),"")</f>
        <v/>
      </c>
      <c r="AC86" s="23" t="str">
        <f>IF(COUNTA($B86:$J86,$L86:$M86,$O86:$V86)&gt;0,IF(COUNTA($R86:$S86)=0,"Needs 1 or 2",IF(AND($R86&lt;&gt;"",$S86&lt;&gt;"",IFERROR(INDEX(Subjects!$F$5:$F$32,MATCH($R86,Subjects!$E$5:$E$32,0)),"?")=IFERROR(INDEX(Subjects!$F$5:$F$32,MATCH($S86,Subjects!$E$5:$E$32,0)),"!")),"Two must be one from A, one from B","")),"")</f>
        <v/>
      </c>
      <c r="AD86" s="23" t="str">
        <f>IF(COUNTA($B86:$J86,$L86:$M86,$O86:$V86)&gt;0,MID(IF(SUM($AG86)=0,"","; "&amp;INDEX(Subjects!$O$5:$O$29,$AH86)&amp;" with "&amp;INDEX(Subjects!$P$5:$P$29,$AH86)&amp;IF($AG86&gt;1," (+"&amp;($AG86-1)&amp;" more)",""))&amp;IF(SUMPRODUCT(($K86:$S86&lt;&gt;"")*(COUNTIF($K86:$S86,$K86:$S86&amp;"")&gt;1))&gt;0,"; Same subject twice",""),3,300),"")</f>
        <v/>
      </c>
      <c r="AE86" s="23" t="str">
        <f>IF(COUNTA($B86:$J86,$L86:$M86,$O86:$V86)&gt;0,MID(IF($U86&lt;&gt;"Y","; Photo","")&amp;IF($V86&lt;&gt;"Y","; Signature",""),3,50),"")</f>
        <v/>
      </c>
      <c r="AF86" s="24" t="str">
        <f>IF(COUNTA($B86:$J86,$L86:$M86,$O86:$V86)&gt;0,IF(SUMPRODUCT(--($X86:$AE86&lt;&gt;""))=0,"OK",SUMPRODUCT(--($X86:$AE86&lt;&gt;""))&amp;" to fix"),"")</f>
        <v/>
      </c>
      <c r="AG86" s="25" t="str">
        <f>IF(COUNTA($B86:$J86,$L86:$M86,$O86:$V86)&gt;0,SUMPRODUCT((Subjects!$O$5:$O$29&lt;&gt;"")*(Subjects!$P$5:$P$29&lt;&gt;"")*(COUNTIF($K86:$S86,Subjects!$O$5:$O$29&amp;"")&gt;0)*(COUNTIF($K86:$S86,Subjects!$P$5:$P$29&amp;"")&gt;0)),"")</f>
        <v/>
      </c>
      <c r="AH86" s="25" t="str">
        <f>IF(SUM($AG86)=0,"",LOOKUP(2,1/((Subjects!$O$5:$O$29&lt;&gt;"")*(Subjects!$P$5:$P$29&lt;&gt;"")*(COUNTIF($K86:$S86,Subjects!$O$5:$O$29&amp;"")&gt;0)*(COUNTIF($K86:$S86,Subjects!$P$5:$P$29&amp;"")&gt;0)),Subjects!$Q$5:$Q$29))</f>
        <v/>
      </c>
    </row>
    <row r="87" spans="1:34" x14ac:dyDescent="0.25">
      <c r="A87" s="19">
        <v>82</v>
      </c>
      <c r="B87" s="8"/>
      <c r="C87" s="20"/>
      <c r="D87" s="4"/>
      <c r="E87" s="8"/>
      <c r="F87" s="21"/>
      <c r="G87" s="8"/>
      <c r="H87" s="4"/>
      <c r="I87" s="4"/>
      <c r="J87" s="4"/>
      <c r="K87" s="8" t="s">
        <v>50</v>
      </c>
      <c r="L87" s="4"/>
      <c r="M87" s="4"/>
      <c r="N87" s="4" t="s">
        <v>53</v>
      </c>
      <c r="O87" s="4"/>
      <c r="P87" s="4"/>
      <c r="Q87" s="4"/>
      <c r="R87" s="4"/>
      <c r="S87" s="4"/>
      <c r="T87" s="8"/>
      <c r="U87" s="8"/>
      <c r="V87" s="8"/>
      <c r="W87" s="22" t="str">
        <f>IF(COUNTA($B87:$J87,$L87:$M87,$O87:$V87)&gt;0,COUNTA($K87:$S87),"")</f>
        <v/>
      </c>
      <c r="X87" s="23" t="str">
        <f>IF(COUNTA($B87:$J87,$L87:$M87,$O87:$V87)&gt;0,MID(IF($B87="","; Section","")&amp;IF($C87="","; Admission no.","")&amp;IF($D87="","; Name","")&amp;IF($E87="","; Gender","")&amp;IF($F87="","; Date of birth","")&amp;IF($G87="","; Nationality","")&amp;IF(COUNTA($H87:$J87)=0,"; Parent or guardian",""),3,300),"")</f>
        <v/>
      </c>
      <c r="Y87" s="23" t="str">
        <f>IF(COUNTA($B87:$J87,$L87:$M87,$O87:$V87)&gt;0,MID(IF($D87="","",IF($D87&lt;&gt;TRIM($D87),"; Name: extra spaces","")&amp;IF(SUMPRODUCT(--ISNUMBER(FIND(" "&amp;{"a","b","c","d","e","f","g","h","i","j","k","l","m","n","o","p","q","r","s","t","u","v","w","x","y","z"}," "&amp;$D87)))&gt;0,"; Name: small first letter",""))&amp;IF($H87="","",IF($H87&lt;&gt;TRIM($H87),"; Mother: extra spaces","")&amp;IF(SUMPRODUCT(--ISNUMBER(FIND(" "&amp;{"a","b","c","d","e","f","g","h","i","j","k","l","m","n","o","p","q","r","s","t","u","v","w","x","y","z"}," "&amp;$H87)))&gt;0,"; Mother: small first letter",""))&amp;IF($I87="","",IF($I87&lt;&gt;TRIM($I87),"; Father: extra spaces","")&amp;IF(SUMPRODUCT(--ISNUMBER(FIND(" "&amp;{"a","b","c","d","e","f","g","h","i","j","k","l","m","n","o","p","q","r","s","t","u","v","w","x","y","z"}," "&amp;$I87)))&gt;0,"; Father: small first letter",""))&amp;IF($J87="","",IF($J87&lt;&gt;TRIM($J87),"; Guardian: extra spaces","")&amp;IF(SUMPRODUCT(--ISNUMBER(FIND(" "&amp;{"a","b","c","d","e","f","g","h","i","j","k","l","m","n","o","p","q","r","s","t","u","v","w","x","y","z"}," "&amp;$J87)))&gt;0,"; Guardian: small first letter","")),3,300),"")</f>
        <v/>
      </c>
      <c r="Z87" s="23" t="str">
        <f>IF(OR(NOT(COUNTA($B87:$J87,$L87:$M87,$O87:$V87)&gt;0),$F87=""),"",IF(NOT(ISNUMBER($F87)),"Not a date",IF(OR((YEAR(Setup!$B$8)-YEAR($F87)-IF(OR(MONTH($F87)&gt;MONTH(Setup!$B$8),AND(MONTH($F87)=MONTH(Setup!$B$8),DAY($F87)&gt;DAY(Setup!$B$8))),1,0))&lt;Setup!$B$10,(YEAR(Setup!$B$8)-YEAR($F87)-IF(OR(MONTH($F87)&gt;MONTH(Setup!$B$8),AND(MONTH($F87)=MONTH(Setup!$B$8),DAY($F87)&gt;DAY(Setup!$B$8))),1,0))&gt;Setup!$C$10),"Age "&amp;(YEAR(Setup!$B$8)-YEAR($F87)-IF(OR(MONTH($F87)&gt;MONTH(Setup!$B$8),AND(MONTH($F87)=MONTH(Setup!$B$8),DAY($F87)&gt;DAY(Setup!$B$8))),1,0))&amp;": check the date","")))</f>
        <v/>
      </c>
      <c r="AA87" s="23" t="str">
        <f>IF(COUNTA($B87:$J87,$L87:$M87,$O87:$V87)&gt;0,MID(IF($K87="","; English missing","")&amp;IF($N87="","; History, Civics and Geography missing","")&amp;IF(AND($T87&lt;&gt;"Y",COUNTA($L87:$M87)=0),"; No second language","")&amp;IF(AND($T87="Y",COUNTA($L87:$M87)&gt;0),"; Exempt, but a second language is filled in","")&amp;IF(AND(COUNTA($L87:$M87)=2,$L87&lt;&gt;"Hindi",$M87&lt;&gt;"Hindi"),"; Two second languages: one must be Hindi",""),3,300),"")</f>
        <v/>
      </c>
      <c r="AB87" s="23" t="str">
        <f>IF(COUNTA($B87:$J87,$L87:$M87,$O87:$V87)&gt;0,IF(COUNTA($O87:$Q87)&lt;2,"Needs 2 or 3, has "&amp;COUNTA($O87:$Q87),""),"")</f>
        <v/>
      </c>
      <c r="AC87" s="23" t="str">
        <f>IF(COUNTA($B87:$J87,$L87:$M87,$O87:$V87)&gt;0,IF(COUNTA($R87:$S87)=0,"Needs 1 or 2",IF(AND($R87&lt;&gt;"",$S87&lt;&gt;"",IFERROR(INDEX(Subjects!$F$5:$F$32,MATCH($R87,Subjects!$E$5:$E$32,0)),"?")=IFERROR(INDEX(Subjects!$F$5:$F$32,MATCH($S87,Subjects!$E$5:$E$32,0)),"!")),"Two must be one from A, one from B","")),"")</f>
        <v/>
      </c>
      <c r="AD87" s="23" t="str">
        <f>IF(COUNTA($B87:$J87,$L87:$M87,$O87:$V87)&gt;0,MID(IF(SUM($AG87)=0,"","; "&amp;INDEX(Subjects!$O$5:$O$29,$AH87)&amp;" with "&amp;INDEX(Subjects!$P$5:$P$29,$AH87)&amp;IF($AG87&gt;1," (+"&amp;($AG87-1)&amp;" more)",""))&amp;IF(SUMPRODUCT(($K87:$S87&lt;&gt;"")*(COUNTIF($K87:$S87,$K87:$S87&amp;"")&gt;1))&gt;0,"; Same subject twice",""),3,300),"")</f>
        <v/>
      </c>
      <c r="AE87" s="23" t="str">
        <f>IF(COUNTA($B87:$J87,$L87:$M87,$O87:$V87)&gt;0,MID(IF($U87&lt;&gt;"Y","; Photo","")&amp;IF($V87&lt;&gt;"Y","; Signature",""),3,50),"")</f>
        <v/>
      </c>
      <c r="AF87" s="24" t="str">
        <f>IF(COUNTA($B87:$J87,$L87:$M87,$O87:$V87)&gt;0,IF(SUMPRODUCT(--($X87:$AE87&lt;&gt;""))=0,"OK",SUMPRODUCT(--($X87:$AE87&lt;&gt;""))&amp;" to fix"),"")</f>
        <v/>
      </c>
      <c r="AG87" s="25" t="str">
        <f>IF(COUNTA($B87:$J87,$L87:$M87,$O87:$V87)&gt;0,SUMPRODUCT((Subjects!$O$5:$O$29&lt;&gt;"")*(Subjects!$P$5:$P$29&lt;&gt;"")*(COUNTIF($K87:$S87,Subjects!$O$5:$O$29&amp;"")&gt;0)*(COUNTIF($K87:$S87,Subjects!$P$5:$P$29&amp;"")&gt;0)),"")</f>
        <v/>
      </c>
      <c r="AH87" s="25" t="str">
        <f>IF(SUM($AG87)=0,"",LOOKUP(2,1/((Subjects!$O$5:$O$29&lt;&gt;"")*(Subjects!$P$5:$P$29&lt;&gt;"")*(COUNTIF($K87:$S87,Subjects!$O$5:$O$29&amp;"")&gt;0)*(COUNTIF($K87:$S87,Subjects!$P$5:$P$29&amp;"")&gt;0)),Subjects!$Q$5:$Q$29))</f>
        <v/>
      </c>
    </row>
    <row r="88" spans="1:34" x14ac:dyDescent="0.25">
      <c r="A88" s="19">
        <v>83</v>
      </c>
      <c r="B88" s="8"/>
      <c r="C88" s="20"/>
      <c r="D88" s="4"/>
      <c r="E88" s="8"/>
      <c r="F88" s="21"/>
      <c r="G88" s="8"/>
      <c r="H88" s="4"/>
      <c r="I88" s="4"/>
      <c r="J88" s="4"/>
      <c r="K88" s="8" t="s">
        <v>50</v>
      </c>
      <c r="L88" s="4"/>
      <c r="M88" s="4"/>
      <c r="N88" s="4" t="s">
        <v>53</v>
      </c>
      <c r="O88" s="4"/>
      <c r="P88" s="4"/>
      <c r="Q88" s="4"/>
      <c r="R88" s="4"/>
      <c r="S88" s="4"/>
      <c r="T88" s="8"/>
      <c r="U88" s="8"/>
      <c r="V88" s="8"/>
      <c r="W88" s="22" t="str">
        <f>IF(COUNTA($B88:$J88,$L88:$M88,$O88:$V88)&gt;0,COUNTA($K88:$S88),"")</f>
        <v/>
      </c>
      <c r="X88" s="23" t="str">
        <f>IF(COUNTA($B88:$J88,$L88:$M88,$O88:$V88)&gt;0,MID(IF($B88="","; Section","")&amp;IF($C88="","; Admission no.","")&amp;IF($D88="","; Name","")&amp;IF($E88="","; Gender","")&amp;IF($F88="","; Date of birth","")&amp;IF($G88="","; Nationality","")&amp;IF(COUNTA($H88:$J88)=0,"; Parent or guardian",""),3,300),"")</f>
        <v/>
      </c>
      <c r="Y88" s="23" t="str">
        <f>IF(COUNTA($B88:$J88,$L88:$M88,$O88:$V88)&gt;0,MID(IF($D88="","",IF($D88&lt;&gt;TRIM($D88),"; Name: extra spaces","")&amp;IF(SUMPRODUCT(--ISNUMBER(FIND(" "&amp;{"a","b","c","d","e","f","g","h","i","j","k","l","m","n","o","p","q","r","s","t","u","v","w","x","y","z"}," "&amp;$D88)))&gt;0,"; Name: small first letter",""))&amp;IF($H88="","",IF($H88&lt;&gt;TRIM($H88),"; Mother: extra spaces","")&amp;IF(SUMPRODUCT(--ISNUMBER(FIND(" "&amp;{"a","b","c","d","e","f","g","h","i","j","k","l","m","n","o","p","q","r","s","t","u","v","w","x","y","z"}," "&amp;$H88)))&gt;0,"; Mother: small first letter",""))&amp;IF($I88="","",IF($I88&lt;&gt;TRIM($I88),"; Father: extra spaces","")&amp;IF(SUMPRODUCT(--ISNUMBER(FIND(" "&amp;{"a","b","c","d","e","f","g","h","i","j","k","l","m","n","o","p","q","r","s","t","u","v","w","x","y","z"}," "&amp;$I88)))&gt;0,"; Father: small first letter",""))&amp;IF($J88="","",IF($J88&lt;&gt;TRIM($J88),"; Guardian: extra spaces","")&amp;IF(SUMPRODUCT(--ISNUMBER(FIND(" "&amp;{"a","b","c","d","e","f","g","h","i","j","k","l","m","n","o","p","q","r","s","t","u","v","w","x","y","z"}," "&amp;$J88)))&gt;0,"; Guardian: small first letter","")),3,300),"")</f>
        <v/>
      </c>
      <c r="Z88" s="23" t="str">
        <f>IF(OR(NOT(COUNTA($B88:$J88,$L88:$M88,$O88:$V88)&gt;0),$F88=""),"",IF(NOT(ISNUMBER($F88)),"Not a date",IF(OR((YEAR(Setup!$B$8)-YEAR($F88)-IF(OR(MONTH($F88)&gt;MONTH(Setup!$B$8),AND(MONTH($F88)=MONTH(Setup!$B$8),DAY($F88)&gt;DAY(Setup!$B$8))),1,0))&lt;Setup!$B$10,(YEAR(Setup!$B$8)-YEAR($F88)-IF(OR(MONTH($F88)&gt;MONTH(Setup!$B$8),AND(MONTH($F88)=MONTH(Setup!$B$8),DAY($F88)&gt;DAY(Setup!$B$8))),1,0))&gt;Setup!$C$10),"Age "&amp;(YEAR(Setup!$B$8)-YEAR($F88)-IF(OR(MONTH($F88)&gt;MONTH(Setup!$B$8),AND(MONTH($F88)=MONTH(Setup!$B$8),DAY($F88)&gt;DAY(Setup!$B$8))),1,0))&amp;": check the date","")))</f>
        <v/>
      </c>
      <c r="AA88" s="23" t="str">
        <f>IF(COUNTA($B88:$J88,$L88:$M88,$O88:$V88)&gt;0,MID(IF($K88="","; English missing","")&amp;IF($N88="","; History, Civics and Geography missing","")&amp;IF(AND($T88&lt;&gt;"Y",COUNTA($L88:$M88)=0),"; No second language","")&amp;IF(AND($T88="Y",COUNTA($L88:$M88)&gt;0),"; Exempt, but a second language is filled in","")&amp;IF(AND(COUNTA($L88:$M88)=2,$L88&lt;&gt;"Hindi",$M88&lt;&gt;"Hindi"),"; Two second languages: one must be Hindi",""),3,300),"")</f>
        <v/>
      </c>
      <c r="AB88" s="23" t="str">
        <f>IF(COUNTA($B88:$J88,$L88:$M88,$O88:$V88)&gt;0,IF(COUNTA($O88:$Q88)&lt;2,"Needs 2 or 3, has "&amp;COUNTA($O88:$Q88),""),"")</f>
        <v/>
      </c>
      <c r="AC88" s="23" t="str">
        <f>IF(COUNTA($B88:$J88,$L88:$M88,$O88:$V88)&gt;0,IF(COUNTA($R88:$S88)=0,"Needs 1 or 2",IF(AND($R88&lt;&gt;"",$S88&lt;&gt;"",IFERROR(INDEX(Subjects!$F$5:$F$32,MATCH($R88,Subjects!$E$5:$E$32,0)),"?")=IFERROR(INDEX(Subjects!$F$5:$F$32,MATCH($S88,Subjects!$E$5:$E$32,0)),"!")),"Two must be one from A, one from B","")),"")</f>
        <v/>
      </c>
      <c r="AD88" s="23" t="str">
        <f>IF(COUNTA($B88:$J88,$L88:$M88,$O88:$V88)&gt;0,MID(IF(SUM($AG88)=0,"","; "&amp;INDEX(Subjects!$O$5:$O$29,$AH88)&amp;" with "&amp;INDEX(Subjects!$P$5:$P$29,$AH88)&amp;IF($AG88&gt;1," (+"&amp;($AG88-1)&amp;" more)",""))&amp;IF(SUMPRODUCT(($K88:$S88&lt;&gt;"")*(COUNTIF($K88:$S88,$K88:$S88&amp;"")&gt;1))&gt;0,"; Same subject twice",""),3,300),"")</f>
        <v/>
      </c>
      <c r="AE88" s="23" t="str">
        <f>IF(COUNTA($B88:$J88,$L88:$M88,$O88:$V88)&gt;0,MID(IF($U88&lt;&gt;"Y","; Photo","")&amp;IF($V88&lt;&gt;"Y","; Signature",""),3,50),"")</f>
        <v/>
      </c>
      <c r="AF88" s="24" t="str">
        <f>IF(COUNTA($B88:$J88,$L88:$M88,$O88:$V88)&gt;0,IF(SUMPRODUCT(--($X88:$AE88&lt;&gt;""))=0,"OK",SUMPRODUCT(--($X88:$AE88&lt;&gt;""))&amp;" to fix"),"")</f>
        <v/>
      </c>
      <c r="AG88" s="25" t="str">
        <f>IF(COUNTA($B88:$J88,$L88:$M88,$O88:$V88)&gt;0,SUMPRODUCT((Subjects!$O$5:$O$29&lt;&gt;"")*(Subjects!$P$5:$P$29&lt;&gt;"")*(COUNTIF($K88:$S88,Subjects!$O$5:$O$29&amp;"")&gt;0)*(COUNTIF($K88:$S88,Subjects!$P$5:$P$29&amp;"")&gt;0)),"")</f>
        <v/>
      </c>
      <c r="AH88" s="25" t="str">
        <f>IF(SUM($AG88)=0,"",LOOKUP(2,1/((Subjects!$O$5:$O$29&lt;&gt;"")*(Subjects!$P$5:$P$29&lt;&gt;"")*(COUNTIF($K88:$S88,Subjects!$O$5:$O$29&amp;"")&gt;0)*(COUNTIF($K88:$S88,Subjects!$P$5:$P$29&amp;"")&gt;0)),Subjects!$Q$5:$Q$29))</f>
        <v/>
      </c>
    </row>
    <row r="89" spans="1:34" x14ac:dyDescent="0.25">
      <c r="A89" s="19">
        <v>84</v>
      </c>
      <c r="B89" s="8"/>
      <c r="C89" s="20"/>
      <c r="D89" s="4"/>
      <c r="E89" s="8"/>
      <c r="F89" s="21"/>
      <c r="G89" s="8"/>
      <c r="H89" s="4"/>
      <c r="I89" s="4"/>
      <c r="J89" s="4"/>
      <c r="K89" s="8" t="s">
        <v>50</v>
      </c>
      <c r="L89" s="4"/>
      <c r="M89" s="4"/>
      <c r="N89" s="4" t="s">
        <v>53</v>
      </c>
      <c r="O89" s="4"/>
      <c r="P89" s="4"/>
      <c r="Q89" s="4"/>
      <c r="R89" s="4"/>
      <c r="S89" s="4"/>
      <c r="T89" s="8"/>
      <c r="U89" s="8"/>
      <c r="V89" s="8"/>
      <c r="W89" s="22" t="str">
        <f>IF(COUNTA($B89:$J89,$L89:$M89,$O89:$V89)&gt;0,COUNTA($K89:$S89),"")</f>
        <v/>
      </c>
      <c r="X89" s="23" t="str">
        <f>IF(COUNTA($B89:$J89,$L89:$M89,$O89:$V89)&gt;0,MID(IF($B89="","; Section","")&amp;IF($C89="","; Admission no.","")&amp;IF($D89="","; Name","")&amp;IF($E89="","; Gender","")&amp;IF($F89="","; Date of birth","")&amp;IF($G89="","; Nationality","")&amp;IF(COUNTA($H89:$J89)=0,"; Parent or guardian",""),3,300),"")</f>
        <v/>
      </c>
      <c r="Y89" s="23" t="str">
        <f>IF(COUNTA($B89:$J89,$L89:$M89,$O89:$V89)&gt;0,MID(IF($D89="","",IF($D89&lt;&gt;TRIM($D89),"; Name: extra spaces","")&amp;IF(SUMPRODUCT(--ISNUMBER(FIND(" "&amp;{"a","b","c","d","e","f","g","h","i","j","k","l","m","n","o","p","q","r","s","t","u","v","w","x","y","z"}," "&amp;$D89)))&gt;0,"; Name: small first letter",""))&amp;IF($H89="","",IF($H89&lt;&gt;TRIM($H89),"; Mother: extra spaces","")&amp;IF(SUMPRODUCT(--ISNUMBER(FIND(" "&amp;{"a","b","c","d","e","f","g","h","i","j","k","l","m","n","o","p","q","r","s","t","u","v","w","x","y","z"}," "&amp;$H89)))&gt;0,"; Mother: small first letter",""))&amp;IF($I89="","",IF($I89&lt;&gt;TRIM($I89),"; Father: extra spaces","")&amp;IF(SUMPRODUCT(--ISNUMBER(FIND(" "&amp;{"a","b","c","d","e","f","g","h","i","j","k","l","m","n","o","p","q","r","s","t","u","v","w","x","y","z"}," "&amp;$I89)))&gt;0,"; Father: small first letter",""))&amp;IF($J89="","",IF($J89&lt;&gt;TRIM($J89),"; Guardian: extra spaces","")&amp;IF(SUMPRODUCT(--ISNUMBER(FIND(" "&amp;{"a","b","c","d","e","f","g","h","i","j","k","l","m","n","o","p","q","r","s","t","u","v","w","x","y","z"}," "&amp;$J89)))&gt;0,"; Guardian: small first letter","")),3,300),"")</f>
        <v/>
      </c>
      <c r="Z89" s="23" t="str">
        <f>IF(OR(NOT(COUNTA($B89:$J89,$L89:$M89,$O89:$V89)&gt;0),$F89=""),"",IF(NOT(ISNUMBER($F89)),"Not a date",IF(OR((YEAR(Setup!$B$8)-YEAR($F89)-IF(OR(MONTH($F89)&gt;MONTH(Setup!$B$8),AND(MONTH($F89)=MONTH(Setup!$B$8),DAY($F89)&gt;DAY(Setup!$B$8))),1,0))&lt;Setup!$B$10,(YEAR(Setup!$B$8)-YEAR($F89)-IF(OR(MONTH($F89)&gt;MONTH(Setup!$B$8),AND(MONTH($F89)=MONTH(Setup!$B$8),DAY($F89)&gt;DAY(Setup!$B$8))),1,0))&gt;Setup!$C$10),"Age "&amp;(YEAR(Setup!$B$8)-YEAR($F89)-IF(OR(MONTH($F89)&gt;MONTH(Setup!$B$8),AND(MONTH($F89)=MONTH(Setup!$B$8),DAY($F89)&gt;DAY(Setup!$B$8))),1,0))&amp;": check the date","")))</f>
        <v/>
      </c>
      <c r="AA89" s="23" t="str">
        <f>IF(COUNTA($B89:$J89,$L89:$M89,$O89:$V89)&gt;0,MID(IF($K89="","; English missing","")&amp;IF($N89="","; History, Civics and Geography missing","")&amp;IF(AND($T89&lt;&gt;"Y",COUNTA($L89:$M89)=0),"; No second language","")&amp;IF(AND($T89="Y",COUNTA($L89:$M89)&gt;0),"; Exempt, but a second language is filled in","")&amp;IF(AND(COUNTA($L89:$M89)=2,$L89&lt;&gt;"Hindi",$M89&lt;&gt;"Hindi"),"; Two second languages: one must be Hindi",""),3,300),"")</f>
        <v/>
      </c>
      <c r="AB89" s="23" t="str">
        <f>IF(COUNTA($B89:$J89,$L89:$M89,$O89:$V89)&gt;0,IF(COUNTA($O89:$Q89)&lt;2,"Needs 2 or 3, has "&amp;COUNTA($O89:$Q89),""),"")</f>
        <v/>
      </c>
      <c r="AC89" s="23" t="str">
        <f>IF(COUNTA($B89:$J89,$L89:$M89,$O89:$V89)&gt;0,IF(COUNTA($R89:$S89)=0,"Needs 1 or 2",IF(AND($R89&lt;&gt;"",$S89&lt;&gt;"",IFERROR(INDEX(Subjects!$F$5:$F$32,MATCH($R89,Subjects!$E$5:$E$32,0)),"?")=IFERROR(INDEX(Subjects!$F$5:$F$32,MATCH($S89,Subjects!$E$5:$E$32,0)),"!")),"Two must be one from A, one from B","")),"")</f>
        <v/>
      </c>
      <c r="AD89" s="23" t="str">
        <f>IF(COUNTA($B89:$J89,$L89:$M89,$O89:$V89)&gt;0,MID(IF(SUM($AG89)=0,"","; "&amp;INDEX(Subjects!$O$5:$O$29,$AH89)&amp;" with "&amp;INDEX(Subjects!$P$5:$P$29,$AH89)&amp;IF($AG89&gt;1," (+"&amp;($AG89-1)&amp;" more)",""))&amp;IF(SUMPRODUCT(($K89:$S89&lt;&gt;"")*(COUNTIF($K89:$S89,$K89:$S89&amp;"")&gt;1))&gt;0,"; Same subject twice",""),3,300),"")</f>
        <v/>
      </c>
      <c r="AE89" s="23" t="str">
        <f>IF(COUNTA($B89:$J89,$L89:$M89,$O89:$V89)&gt;0,MID(IF($U89&lt;&gt;"Y","; Photo","")&amp;IF($V89&lt;&gt;"Y","; Signature",""),3,50),"")</f>
        <v/>
      </c>
      <c r="AF89" s="24" t="str">
        <f>IF(COUNTA($B89:$J89,$L89:$M89,$O89:$V89)&gt;0,IF(SUMPRODUCT(--($X89:$AE89&lt;&gt;""))=0,"OK",SUMPRODUCT(--($X89:$AE89&lt;&gt;""))&amp;" to fix"),"")</f>
        <v/>
      </c>
      <c r="AG89" s="25" t="str">
        <f>IF(COUNTA($B89:$J89,$L89:$M89,$O89:$V89)&gt;0,SUMPRODUCT((Subjects!$O$5:$O$29&lt;&gt;"")*(Subjects!$P$5:$P$29&lt;&gt;"")*(COUNTIF($K89:$S89,Subjects!$O$5:$O$29&amp;"")&gt;0)*(COUNTIF($K89:$S89,Subjects!$P$5:$P$29&amp;"")&gt;0)),"")</f>
        <v/>
      </c>
      <c r="AH89" s="25" t="str">
        <f>IF(SUM($AG89)=0,"",LOOKUP(2,1/((Subjects!$O$5:$O$29&lt;&gt;"")*(Subjects!$P$5:$P$29&lt;&gt;"")*(COUNTIF($K89:$S89,Subjects!$O$5:$O$29&amp;"")&gt;0)*(COUNTIF($K89:$S89,Subjects!$P$5:$P$29&amp;"")&gt;0)),Subjects!$Q$5:$Q$29))</f>
        <v/>
      </c>
    </row>
    <row r="90" spans="1:34" x14ac:dyDescent="0.25">
      <c r="A90" s="19">
        <v>85</v>
      </c>
      <c r="B90" s="8"/>
      <c r="C90" s="20"/>
      <c r="D90" s="4"/>
      <c r="E90" s="8"/>
      <c r="F90" s="21"/>
      <c r="G90" s="8"/>
      <c r="H90" s="4"/>
      <c r="I90" s="4"/>
      <c r="J90" s="4"/>
      <c r="K90" s="8" t="s">
        <v>50</v>
      </c>
      <c r="L90" s="4"/>
      <c r="M90" s="4"/>
      <c r="N90" s="4" t="s">
        <v>53</v>
      </c>
      <c r="O90" s="4"/>
      <c r="P90" s="4"/>
      <c r="Q90" s="4"/>
      <c r="R90" s="4"/>
      <c r="S90" s="4"/>
      <c r="T90" s="8"/>
      <c r="U90" s="8"/>
      <c r="V90" s="8"/>
      <c r="W90" s="22" t="str">
        <f>IF(COUNTA($B90:$J90,$L90:$M90,$O90:$V90)&gt;0,COUNTA($K90:$S90),"")</f>
        <v/>
      </c>
      <c r="X90" s="23" t="str">
        <f>IF(COUNTA($B90:$J90,$L90:$M90,$O90:$V90)&gt;0,MID(IF($B90="","; Section","")&amp;IF($C90="","; Admission no.","")&amp;IF($D90="","; Name","")&amp;IF($E90="","; Gender","")&amp;IF($F90="","; Date of birth","")&amp;IF($G90="","; Nationality","")&amp;IF(COUNTA($H90:$J90)=0,"; Parent or guardian",""),3,300),"")</f>
        <v/>
      </c>
      <c r="Y90" s="23" t="str">
        <f>IF(COUNTA($B90:$J90,$L90:$M90,$O90:$V90)&gt;0,MID(IF($D90="","",IF($D90&lt;&gt;TRIM($D90),"; Name: extra spaces","")&amp;IF(SUMPRODUCT(--ISNUMBER(FIND(" "&amp;{"a","b","c","d","e","f","g","h","i","j","k","l","m","n","o","p","q","r","s","t","u","v","w","x","y","z"}," "&amp;$D90)))&gt;0,"; Name: small first letter",""))&amp;IF($H90="","",IF($H90&lt;&gt;TRIM($H90),"; Mother: extra spaces","")&amp;IF(SUMPRODUCT(--ISNUMBER(FIND(" "&amp;{"a","b","c","d","e","f","g","h","i","j","k","l","m","n","o","p","q","r","s","t","u","v","w","x","y","z"}," "&amp;$H90)))&gt;0,"; Mother: small first letter",""))&amp;IF($I90="","",IF($I90&lt;&gt;TRIM($I90),"; Father: extra spaces","")&amp;IF(SUMPRODUCT(--ISNUMBER(FIND(" "&amp;{"a","b","c","d","e","f","g","h","i","j","k","l","m","n","o","p","q","r","s","t","u","v","w","x","y","z"}," "&amp;$I90)))&gt;0,"; Father: small first letter",""))&amp;IF($J90="","",IF($J90&lt;&gt;TRIM($J90),"; Guardian: extra spaces","")&amp;IF(SUMPRODUCT(--ISNUMBER(FIND(" "&amp;{"a","b","c","d","e","f","g","h","i","j","k","l","m","n","o","p","q","r","s","t","u","v","w","x","y","z"}," "&amp;$J90)))&gt;0,"; Guardian: small first letter","")),3,300),"")</f>
        <v/>
      </c>
      <c r="Z90" s="23" t="str">
        <f>IF(OR(NOT(COUNTA($B90:$J90,$L90:$M90,$O90:$V90)&gt;0),$F90=""),"",IF(NOT(ISNUMBER($F90)),"Not a date",IF(OR((YEAR(Setup!$B$8)-YEAR($F90)-IF(OR(MONTH($F90)&gt;MONTH(Setup!$B$8),AND(MONTH($F90)=MONTH(Setup!$B$8),DAY($F90)&gt;DAY(Setup!$B$8))),1,0))&lt;Setup!$B$10,(YEAR(Setup!$B$8)-YEAR($F90)-IF(OR(MONTH($F90)&gt;MONTH(Setup!$B$8),AND(MONTH($F90)=MONTH(Setup!$B$8),DAY($F90)&gt;DAY(Setup!$B$8))),1,0))&gt;Setup!$C$10),"Age "&amp;(YEAR(Setup!$B$8)-YEAR($F90)-IF(OR(MONTH($F90)&gt;MONTH(Setup!$B$8),AND(MONTH($F90)=MONTH(Setup!$B$8),DAY($F90)&gt;DAY(Setup!$B$8))),1,0))&amp;": check the date","")))</f>
        <v/>
      </c>
      <c r="AA90" s="23" t="str">
        <f>IF(COUNTA($B90:$J90,$L90:$M90,$O90:$V90)&gt;0,MID(IF($K90="","; English missing","")&amp;IF($N90="","; History, Civics and Geography missing","")&amp;IF(AND($T90&lt;&gt;"Y",COUNTA($L90:$M90)=0),"; No second language","")&amp;IF(AND($T90="Y",COUNTA($L90:$M90)&gt;0),"; Exempt, but a second language is filled in","")&amp;IF(AND(COUNTA($L90:$M90)=2,$L90&lt;&gt;"Hindi",$M90&lt;&gt;"Hindi"),"; Two second languages: one must be Hindi",""),3,300),"")</f>
        <v/>
      </c>
      <c r="AB90" s="23" t="str">
        <f>IF(COUNTA($B90:$J90,$L90:$M90,$O90:$V90)&gt;0,IF(COUNTA($O90:$Q90)&lt;2,"Needs 2 or 3, has "&amp;COUNTA($O90:$Q90),""),"")</f>
        <v/>
      </c>
      <c r="AC90" s="23" t="str">
        <f>IF(COUNTA($B90:$J90,$L90:$M90,$O90:$V90)&gt;0,IF(COUNTA($R90:$S90)=0,"Needs 1 or 2",IF(AND($R90&lt;&gt;"",$S90&lt;&gt;"",IFERROR(INDEX(Subjects!$F$5:$F$32,MATCH($R90,Subjects!$E$5:$E$32,0)),"?")=IFERROR(INDEX(Subjects!$F$5:$F$32,MATCH($S90,Subjects!$E$5:$E$32,0)),"!")),"Two must be one from A, one from B","")),"")</f>
        <v/>
      </c>
      <c r="AD90" s="23" t="str">
        <f>IF(COUNTA($B90:$J90,$L90:$M90,$O90:$V90)&gt;0,MID(IF(SUM($AG90)=0,"","; "&amp;INDEX(Subjects!$O$5:$O$29,$AH90)&amp;" with "&amp;INDEX(Subjects!$P$5:$P$29,$AH90)&amp;IF($AG90&gt;1," (+"&amp;($AG90-1)&amp;" more)",""))&amp;IF(SUMPRODUCT(($K90:$S90&lt;&gt;"")*(COUNTIF($K90:$S90,$K90:$S90&amp;"")&gt;1))&gt;0,"; Same subject twice",""),3,300),"")</f>
        <v/>
      </c>
      <c r="AE90" s="23" t="str">
        <f>IF(COUNTA($B90:$J90,$L90:$M90,$O90:$V90)&gt;0,MID(IF($U90&lt;&gt;"Y","; Photo","")&amp;IF($V90&lt;&gt;"Y","; Signature",""),3,50),"")</f>
        <v/>
      </c>
      <c r="AF90" s="24" t="str">
        <f>IF(COUNTA($B90:$J90,$L90:$M90,$O90:$V90)&gt;0,IF(SUMPRODUCT(--($X90:$AE90&lt;&gt;""))=0,"OK",SUMPRODUCT(--($X90:$AE90&lt;&gt;""))&amp;" to fix"),"")</f>
        <v/>
      </c>
      <c r="AG90" s="25" t="str">
        <f>IF(COUNTA($B90:$J90,$L90:$M90,$O90:$V90)&gt;0,SUMPRODUCT((Subjects!$O$5:$O$29&lt;&gt;"")*(Subjects!$P$5:$P$29&lt;&gt;"")*(COUNTIF($K90:$S90,Subjects!$O$5:$O$29&amp;"")&gt;0)*(COUNTIF($K90:$S90,Subjects!$P$5:$P$29&amp;"")&gt;0)),"")</f>
        <v/>
      </c>
      <c r="AH90" s="25" t="str">
        <f>IF(SUM($AG90)=0,"",LOOKUP(2,1/((Subjects!$O$5:$O$29&lt;&gt;"")*(Subjects!$P$5:$P$29&lt;&gt;"")*(COUNTIF($K90:$S90,Subjects!$O$5:$O$29&amp;"")&gt;0)*(COUNTIF($K90:$S90,Subjects!$P$5:$P$29&amp;"")&gt;0)),Subjects!$Q$5:$Q$29))</f>
        <v/>
      </c>
    </row>
    <row r="91" spans="1:34" x14ac:dyDescent="0.25">
      <c r="A91" s="19">
        <v>86</v>
      </c>
      <c r="B91" s="8"/>
      <c r="C91" s="20"/>
      <c r="D91" s="4"/>
      <c r="E91" s="8"/>
      <c r="F91" s="21"/>
      <c r="G91" s="8"/>
      <c r="H91" s="4"/>
      <c r="I91" s="4"/>
      <c r="J91" s="4"/>
      <c r="K91" s="8" t="s">
        <v>50</v>
      </c>
      <c r="L91" s="4"/>
      <c r="M91" s="4"/>
      <c r="N91" s="4" t="s">
        <v>53</v>
      </c>
      <c r="O91" s="4"/>
      <c r="P91" s="4"/>
      <c r="Q91" s="4"/>
      <c r="R91" s="4"/>
      <c r="S91" s="4"/>
      <c r="T91" s="8"/>
      <c r="U91" s="8"/>
      <c r="V91" s="8"/>
      <c r="W91" s="22" t="str">
        <f>IF(COUNTA($B91:$J91,$L91:$M91,$O91:$V91)&gt;0,COUNTA($K91:$S91),"")</f>
        <v/>
      </c>
      <c r="X91" s="23" t="str">
        <f>IF(COUNTA($B91:$J91,$L91:$M91,$O91:$V91)&gt;0,MID(IF($B91="","; Section","")&amp;IF($C91="","; Admission no.","")&amp;IF($D91="","; Name","")&amp;IF($E91="","; Gender","")&amp;IF($F91="","; Date of birth","")&amp;IF($G91="","; Nationality","")&amp;IF(COUNTA($H91:$J91)=0,"; Parent or guardian",""),3,300),"")</f>
        <v/>
      </c>
      <c r="Y91" s="23" t="str">
        <f>IF(COUNTA($B91:$J91,$L91:$M91,$O91:$V91)&gt;0,MID(IF($D91="","",IF($D91&lt;&gt;TRIM($D91),"; Name: extra spaces","")&amp;IF(SUMPRODUCT(--ISNUMBER(FIND(" "&amp;{"a","b","c","d","e","f","g","h","i","j","k","l","m","n","o","p","q","r","s","t","u","v","w","x","y","z"}," "&amp;$D91)))&gt;0,"; Name: small first letter",""))&amp;IF($H91="","",IF($H91&lt;&gt;TRIM($H91),"; Mother: extra spaces","")&amp;IF(SUMPRODUCT(--ISNUMBER(FIND(" "&amp;{"a","b","c","d","e","f","g","h","i","j","k","l","m","n","o","p","q","r","s","t","u","v","w","x","y","z"}," "&amp;$H91)))&gt;0,"; Mother: small first letter",""))&amp;IF($I91="","",IF($I91&lt;&gt;TRIM($I91),"; Father: extra spaces","")&amp;IF(SUMPRODUCT(--ISNUMBER(FIND(" "&amp;{"a","b","c","d","e","f","g","h","i","j","k","l","m","n","o","p","q","r","s","t","u","v","w","x","y","z"}," "&amp;$I91)))&gt;0,"; Father: small first letter",""))&amp;IF($J91="","",IF($J91&lt;&gt;TRIM($J91),"; Guardian: extra spaces","")&amp;IF(SUMPRODUCT(--ISNUMBER(FIND(" "&amp;{"a","b","c","d","e","f","g","h","i","j","k","l","m","n","o","p","q","r","s","t","u","v","w","x","y","z"}," "&amp;$J91)))&gt;0,"; Guardian: small first letter","")),3,300),"")</f>
        <v/>
      </c>
      <c r="Z91" s="23" t="str">
        <f>IF(OR(NOT(COUNTA($B91:$J91,$L91:$M91,$O91:$V91)&gt;0),$F91=""),"",IF(NOT(ISNUMBER($F91)),"Not a date",IF(OR((YEAR(Setup!$B$8)-YEAR($F91)-IF(OR(MONTH($F91)&gt;MONTH(Setup!$B$8),AND(MONTH($F91)=MONTH(Setup!$B$8),DAY($F91)&gt;DAY(Setup!$B$8))),1,0))&lt;Setup!$B$10,(YEAR(Setup!$B$8)-YEAR($F91)-IF(OR(MONTH($F91)&gt;MONTH(Setup!$B$8),AND(MONTH($F91)=MONTH(Setup!$B$8),DAY($F91)&gt;DAY(Setup!$B$8))),1,0))&gt;Setup!$C$10),"Age "&amp;(YEAR(Setup!$B$8)-YEAR($F91)-IF(OR(MONTH($F91)&gt;MONTH(Setup!$B$8),AND(MONTH($F91)=MONTH(Setup!$B$8),DAY($F91)&gt;DAY(Setup!$B$8))),1,0))&amp;": check the date","")))</f>
        <v/>
      </c>
      <c r="AA91" s="23" t="str">
        <f>IF(COUNTA($B91:$J91,$L91:$M91,$O91:$V91)&gt;0,MID(IF($K91="","; English missing","")&amp;IF($N91="","; History, Civics and Geography missing","")&amp;IF(AND($T91&lt;&gt;"Y",COUNTA($L91:$M91)=0),"; No second language","")&amp;IF(AND($T91="Y",COUNTA($L91:$M91)&gt;0),"; Exempt, but a second language is filled in","")&amp;IF(AND(COUNTA($L91:$M91)=2,$L91&lt;&gt;"Hindi",$M91&lt;&gt;"Hindi"),"; Two second languages: one must be Hindi",""),3,300),"")</f>
        <v/>
      </c>
      <c r="AB91" s="23" t="str">
        <f>IF(COUNTA($B91:$J91,$L91:$M91,$O91:$V91)&gt;0,IF(COUNTA($O91:$Q91)&lt;2,"Needs 2 or 3, has "&amp;COUNTA($O91:$Q91),""),"")</f>
        <v/>
      </c>
      <c r="AC91" s="23" t="str">
        <f>IF(COUNTA($B91:$J91,$L91:$M91,$O91:$V91)&gt;0,IF(COUNTA($R91:$S91)=0,"Needs 1 or 2",IF(AND($R91&lt;&gt;"",$S91&lt;&gt;"",IFERROR(INDEX(Subjects!$F$5:$F$32,MATCH($R91,Subjects!$E$5:$E$32,0)),"?")=IFERROR(INDEX(Subjects!$F$5:$F$32,MATCH($S91,Subjects!$E$5:$E$32,0)),"!")),"Two must be one from A, one from B","")),"")</f>
        <v/>
      </c>
      <c r="AD91" s="23" t="str">
        <f>IF(COUNTA($B91:$J91,$L91:$M91,$O91:$V91)&gt;0,MID(IF(SUM($AG91)=0,"","; "&amp;INDEX(Subjects!$O$5:$O$29,$AH91)&amp;" with "&amp;INDEX(Subjects!$P$5:$P$29,$AH91)&amp;IF($AG91&gt;1," (+"&amp;($AG91-1)&amp;" more)",""))&amp;IF(SUMPRODUCT(($K91:$S91&lt;&gt;"")*(COUNTIF($K91:$S91,$K91:$S91&amp;"")&gt;1))&gt;0,"; Same subject twice",""),3,300),"")</f>
        <v/>
      </c>
      <c r="AE91" s="23" t="str">
        <f>IF(COUNTA($B91:$J91,$L91:$M91,$O91:$V91)&gt;0,MID(IF($U91&lt;&gt;"Y","; Photo","")&amp;IF($V91&lt;&gt;"Y","; Signature",""),3,50),"")</f>
        <v/>
      </c>
      <c r="AF91" s="24" t="str">
        <f>IF(COUNTA($B91:$J91,$L91:$M91,$O91:$V91)&gt;0,IF(SUMPRODUCT(--($X91:$AE91&lt;&gt;""))=0,"OK",SUMPRODUCT(--($X91:$AE91&lt;&gt;""))&amp;" to fix"),"")</f>
        <v/>
      </c>
      <c r="AG91" s="25" t="str">
        <f>IF(COUNTA($B91:$J91,$L91:$M91,$O91:$V91)&gt;0,SUMPRODUCT((Subjects!$O$5:$O$29&lt;&gt;"")*(Subjects!$P$5:$P$29&lt;&gt;"")*(COUNTIF($K91:$S91,Subjects!$O$5:$O$29&amp;"")&gt;0)*(COUNTIF($K91:$S91,Subjects!$P$5:$P$29&amp;"")&gt;0)),"")</f>
        <v/>
      </c>
      <c r="AH91" s="25" t="str">
        <f>IF(SUM($AG91)=0,"",LOOKUP(2,1/((Subjects!$O$5:$O$29&lt;&gt;"")*(Subjects!$P$5:$P$29&lt;&gt;"")*(COUNTIF($K91:$S91,Subjects!$O$5:$O$29&amp;"")&gt;0)*(COUNTIF($K91:$S91,Subjects!$P$5:$P$29&amp;"")&gt;0)),Subjects!$Q$5:$Q$29))</f>
        <v/>
      </c>
    </row>
    <row r="92" spans="1:34" x14ac:dyDescent="0.25">
      <c r="A92" s="19">
        <v>87</v>
      </c>
      <c r="B92" s="8"/>
      <c r="C92" s="20"/>
      <c r="D92" s="4"/>
      <c r="E92" s="8"/>
      <c r="F92" s="21"/>
      <c r="G92" s="8"/>
      <c r="H92" s="4"/>
      <c r="I92" s="4"/>
      <c r="J92" s="4"/>
      <c r="K92" s="8" t="s">
        <v>50</v>
      </c>
      <c r="L92" s="4"/>
      <c r="M92" s="4"/>
      <c r="N92" s="4" t="s">
        <v>53</v>
      </c>
      <c r="O92" s="4"/>
      <c r="P92" s="4"/>
      <c r="Q92" s="4"/>
      <c r="R92" s="4"/>
      <c r="S92" s="4"/>
      <c r="T92" s="8"/>
      <c r="U92" s="8"/>
      <c r="V92" s="8"/>
      <c r="W92" s="22" t="str">
        <f>IF(COUNTA($B92:$J92,$L92:$M92,$O92:$V92)&gt;0,COUNTA($K92:$S92),"")</f>
        <v/>
      </c>
      <c r="X92" s="23" t="str">
        <f>IF(COUNTA($B92:$J92,$L92:$M92,$O92:$V92)&gt;0,MID(IF($B92="","; Section","")&amp;IF($C92="","; Admission no.","")&amp;IF($D92="","; Name","")&amp;IF($E92="","; Gender","")&amp;IF($F92="","; Date of birth","")&amp;IF($G92="","; Nationality","")&amp;IF(COUNTA($H92:$J92)=0,"; Parent or guardian",""),3,300),"")</f>
        <v/>
      </c>
      <c r="Y92" s="23" t="str">
        <f>IF(COUNTA($B92:$J92,$L92:$M92,$O92:$V92)&gt;0,MID(IF($D92="","",IF($D92&lt;&gt;TRIM($D92),"; Name: extra spaces","")&amp;IF(SUMPRODUCT(--ISNUMBER(FIND(" "&amp;{"a","b","c","d","e","f","g","h","i","j","k","l","m","n","o","p","q","r","s","t","u","v","w","x","y","z"}," "&amp;$D92)))&gt;0,"; Name: small first letter",""))&amp;IF($H92="","",IF($H92&lt;&gt;TRIM($H92),"; Mother: extra spaces","")&amp;IF(SUMPRODUCT(--ISNUMBER(FIND(" "&amp;{"a","b","c","d","e","f","g","h","i","j","k","l","m","n","o","p","q","r","s","t","u","v","w","x","y","z"}," "&amp;$H92)))&gt;0,"; Mother: small first letter",""))&amp;IF($I92="","",IF($I92&lt;&gt;TRIM($I92),"; Father: extra spaces","")&amp;IF(SUMPRODUCT(--ISNUMBER(FIND(" "&amp;{"a","b","c","d","e","f","g","h","i","j","k","l","m","n","o","p","q","r","s","t","u","v","w","x","y","z"}," "&amp;$I92)))&gt;0,"; Father: small first letter",""))&amp;IF($J92="","",IF($J92&lt;&gt;TRIM($J92),"; Guardian: extra spaces","")&amp;IF(SUMPRODUCT(--ISNUMBER(FIND(" "&amp;{"a","b","c","d","e","f","g","h","i","j","k","l","m","n","o","p","q","r","s","t","u","v","w","x","y","z"}," "&amp;$J92)))&gt;0,"; Guardian: small first letter","")),3,300),"")</f>
        <v/>
      </c>
      <c r="Z92" s="23" t="str">
        <f>IF(OR(NOT(COUNTA($B92:$J92,$L92:$M92,$O92:$V92)&gt;0),$F92=""),"",IF(NOT(ISNUMBER($F92)),"Not a date",IF(OR((YEAR(Setup!$B$8)-YEAR($F92)-IF(OR(MONTH($F92)&gt;MONTH(Setup!$B$8),AND(MONTH($F92)=MONTH(Setup!$B$8),DAY($F92)&gt;DAY(Setup!$B$8))),1,0))&lt;Setup!$B$10,(YEAR(Setup!$B$8)-YEAR($F92)-IF(OR(MONTH($F92)&gt;MONTH(Setup!$B$8),AND(MONTH($F92)=MONTH(Setup!$B$8),DAY($F92)&gt;DAY(Setup!$B$8))),1,0))&gt;Setup!$C$10),"Age "&amp;(YEAR(Setup!$B$8)-YEAR($F92)-IF(OR(MONTH($F92)&gt;MONTH(Setup!$B$8),AND(MONTH($F92)=MONTH(Setup!$B$8),DAY($F92)&gt;DAY(Setup!$B$8))),1,0))&amp;": check the date","")))</f>
        <v/>
      </c>
      <c r="AA92" s="23" t="str">
        <f>IF(COUNTA($B92:$J92,$L92:$M92,$O92:$V92)&gt;0,MID(IF($K92="","; English missing","")&amp;IF($N92="","; History, Civics and Geography missing","")&amp;IF(AND($T92&lt;&gt;"Y",COUNTA($L92:$M92)=0),"; No second language","")&amp;IF(AND($T92="Y",COUNTA($L92:$M92)&gt;0),"; Exempt, but a second language is filled in","")&amp;IF(AND(COUNTA($L92:$M92)=2,$L92&lt;&gt;"Hindi",$M92&lt;&gt;"Hindi"),"; Two second languages: one must be Hindi",""),3,300),"")</f>
        <v/>
      </c>
      <c r="AB92" s="23" t="str">
        <f>IF(COUNTA($B92:$J92,$L92:$M92,$O92:$V92)&gt;0,IF(COUNTA($O92:$Q92)&lt;2,"Needs 2 or 3, has "&amp;COUNTA($O92:$Q92),""),"")</f>
        <v/>
      </c>
      <c r="AC92" s="23" t="str">
        <f>IF(COUNTA($B92:$J92,$L92:$M92,$O92:$V92)&gt;0,IF(COUNTA($R92:$S92)=0,"Needs 1 or 2",IF(AND($R92&lt;&gt;"",$S92&lt;&gt;"",IFERROR(INDEX(Subjects!$F$5:$F$32,MATCH($R92,Subjects!$E$5:$E$32,0)),"?")=IFERROR(INDEX(Subjects!$F$5:$F$32,MATCH($S92,Subjects!$E$5:$E$32,0)),"!")),"Two must be one from A, one from B","")),"")</f>
        <v/>
      </c>
      <c r="AD92" s="23" t="str">
        <f>IF(COUNTA($B92:$J92,$L92:$M92,$O92:$V92)&gt;0,MID(IF(SUM($AG92)=0,"","; "&amp;INDEX(Subjects!$O$5:$O$29,$AH92)&amp;" with "&amp;INDEX(Subjects!$P$5:$P$29,$AH92)&amp;IF($AG92&gt;1," (+"&amp;($AG92-1)&amp;" more)",""))&amp;IF(SUMPRODUCT(($K92:$S92&lt;&gt;"")*(COUNTIF($K92:$S92,$K92:$S92&amp;"")&gt;1))&gt;0,"; Same subject twice",""),3,300),"")</f>
        <v/>
      </c>
      <c r="AE92" s="23" t="str">
        <f>IF(COUNTA($B92:$J92,$L92:$M92,$O92:$V92)&gt;0,MID(IF($U92&lt;&gt;"Y","; Photo","")&amp;IF($V92&lt;&gt;"Y","; Signature",""),3,50),"")</f>
        <v/>
      </c>
      <c r="AF92" s="24" t="str">
        <f>IF(COUNTA($B92:$J92,$L92:$M92,$O92:$V92)&gt;0,IF(SUMPRODUCT(--($X92:$AE92&lt;&gt;""))=0,"OK",SUMPRODUCT(--($X92:$AE92&lt;&gt;""))&amp;" to fix"),"")</f>
        <v/>
      </c>
      <c r="AG92" s="25" t="str">
        <f>IF(COUNTA($B92:$J92,$L92:$M92,$O92:$V92)&gt;0,SUMPRODUCT((Subjects!$O$5:$O$29&lt;&gt;"")*(Subjects!$P$5:$P$29&lt;&gt;"")*(COUNTIF($K92:$S92,Subjects!$O$5:$O$29&amp;"")&gt;0)*(COUNTIF($K92:$S92,Subjects!$P$5:$P$29&amp;"")&gt;0)),"")</f>
        <v/>
      </c>
      <c r="AH92" s="25" t="str">
        <f>IF(SUM($AG92)=0,"",LOOKUP(2,1/((Subjects!$O$5:$O$29&lt;&gt;"")*(Subjects!$P$5:$P$29&lt;&gt;"")*(COUNTIF($K92:$S92,Subjects!$O$5:$O$29&amp;"")&gt;0)*(COUNTIF($K92:$S92,Subjects!$P$5:$P$29&amp;"")&gt;0)),Subjects!$Q$5:$Q$29))</f>
        <v/>
      </c>
    </row>
    <row r="93" spans="1:34" x14ac:dyDescent="0.25">
      <c r="A93" s="19">
        <v>88</v>
      </c>
      <c r="B93" s="8"/>
      <c r="C93" s="20"/>
      <c r="D93" s="4"/>
      <c r="E93" s="8"/>
      <c r="F93" s="21"/>
      <c r="G93" s="8"/>
      <c r="H93" s="4"/>
      <c r="I93" s="4"/>
      <c r="J93" s="4"/>
      <c r="K93" s="8" t="s">
        <v>50</v>
      </c>
      <c r="L93" s="4"/>
      <c r="M93" s="4"/>
      <c r="N93" s="4" t="s">
        <v>53</v>
      </c>
      <c r="O93" s="4"/>
      <c r="P93" s="4"/>
      <c r="Q93" s="4"/>
      <c r="R93" s="4"/>
      <c r="S93" s="4"/>
      <c r="T93" s="8"/>
      <c r="U93" s="8"/>
      <c r="V93" s="8"/>
      <c r="W93" s="22" t="str">
        <f>IF(COUNTA($B93:$J93,$L93:$M93,$O93:$V93)&gt;0,COUNTA($K93:$S93),"")</f>
        <v/>
      </c>
      <c r="X93" s="23" t="str">
        <f>IF(COUNTA($B93:$J93,$L93:$M93,$O93:$V93)&gt;0,MID(IF($B93="","; Section","")&amp;IF($C93="","; Admission no.","")&amp;IF($D93="","; Name","")&amp;IF($E93="","; Gender","")&amp;IF($F93="","; Date of birth","")&amp;IF($G93="","; Nationality","")&amp;IF(COUNTA($H93:$J93)=0,"; Parent or guardian",""),3,300),"")</f>
        <v/>
      </c>
      <c r="Y93" s="23" t="str">
        <f>IF(COUNTA($B93:$J93,$L93:$M93,$O93:$V93)&gt;0,MID(IF($D93="","",IF($D93&lt;&gt;TRIM($D93),"; Name: extra spaces","")&amp;IF(SUMPRODUCT(--ISNUMBER(FIND(" "&amp;{"a","b","c","d","e","f","g","h","i","j","k","l","m","n","o","p","q","r","s","t","u","v","w","x","y","z"}," "&amp;$D93)))&gt;0,"; Name: small first letter",""))&amp;IF($H93="","",IF($H93&lt;&gt;TRIM($H93),"; Mother: extra spaces","")&amp;IF(SUMPRODUCT(--ISNUMBER(FIND(" "&amp;{"a","b","c","d","e","f","g","h","i","j","k","l","m","n","o","p","q","r","s","t","u","v","w","x","y","z"}," "&amp;$H93)))&gt;0,"; Mother: small first letter",""))&amp;IF($I93="","",IF($I93&lt;&gt;TRIM($I93),"; Father: extra spaces","")&amp;IF(SUMPRODUCT(--ISNUMBER(FIND(" "&amp;{"a","b","c","d","e","f","g","h","i","j","k","l","m","n","o","p","q","r","s","t","u","v","w","x","y","z"}," "&amp;$I93)))&gt;0,"; Father: small first letter",""))&amp;IF($J93="","",IF($J93&lt;&gt;TRIM($J93),"; Guardian: extra spaces","")&amp;IF(SUMPRODUCT(--ISNUMBER(FIND(" "&amp;{"a","b","c","d","e","f","g","h","i","j","k","l","m","n","o","p","q","r","s","t","u","v","w","x","y","z"}," "&amp;$J93)))&gt;0,"; Guardian: small first letter","")),3,300),"")</f>
        <v/>
      </c>
      <c r="Z93" s="23" t="str">
        <f>IF(OR(NOT(COUNTA($B93:$J93,$L93:$M93,$O93:$V93)&gt;0),$F93=""),"",IF(NOT(ISNUMBER($F93)),"Not a date",IF(OR((YEAR(Setup!$B$8)-YEAR($F93)-IF(OR(MONTH($F93)&gt;MONTH(Setup!$B$8),AND(MONTH($F93)=MONTH(Setup!$B$8),DAY($F93)&gt;DAY(Setup!$B$8))),1,0))&lt;Setup!$B$10,(YEAR(Setup!$B$8)-YEAR($F93)-IF(OR(MONTH($F93)&gt;MONTH(Setup!$B$8),AND(MONTH($F93)=MONTH(Setup!$B$8),DAY($F93)&gt;DAY(Setup!$B$8))),1,0))&gt;Setup!$C$10),"Age "&amp;(YEAR(Setup!$B$8)-YEAR($F93)-IF(OR(MONTH($F93)&gt;MONTH(Setup!$B$8),AND(MONTH($F93)=MONTH(Setup!$B$8),DAY($F93)&gt;DAY(Setup!$B$8))),1,0))&amp;": check the date","")))</f>
        <v/>
      </c>
      <c r="AA93" s="23" t="str">
        <f>IF(COUNTA($B93:$J93,$L93:$M93,$O93:$V93)&gt;0,MID(IF($K93="","; English missing","")&amp;IF($N93="","; History, Civics and Geography missing","")&amp;IF(AND($T93&lt;&gt;"Y",COUNTA($L93:$M93)=0),"; No second language","")&amp;IF(AND($T93="Y",COUNTA($L93:$M93)&gt;0),"; Exempt, but a second language is filled in","")&amp;IF(AND(COUNTA($L93:$M93)=2,$L93&lt;&gt;"Hindi",$M93&lt;&gt;"Hindi"),"; Two second languages: one must be Hindi",""),3,300),"")</f>
        <v/>
      </c>
      <c r="AB93" s="23" t="str">
        <f>IF(COUNTA($B93:$J93,$L93:$M93,$O93:$V93)&gt;0,IF(COUNTA($O93:$Q93)&lt;2,"Needs 2 or 3, has "&amp;COUNTA($O93:$Q93),""),"")</f>
        <v/>
      </c>
      <c r="AC93" s="23" t="str">
        <f>IF(COUNTA($B93:$J93,$L93:$M93,$O93:$V93)&gt;0,IF(COUNTA($R93:$S93)=0,"Needs 1 or 2",IF(AND($R93&lt;&gt;"",$S93&lt;&gt;"",IFERROR(INDEX(Subjects!$F$5:$F$32,MATCH($R93,Subjects!$E$5:$E$32,0)),"?")=IFERROR(INDEX(Subjects!$F$5:$F$32,MATCH($S93,Subjects!$E$5:$E$32,0)),"!")),"Two must be one from A, one from B","")),"")</f>
        <v/>
      </c>
      <c r="AD93" s="23" t="str">
        <f>IF(COUNTA($B93:$J93,$L93:$M93,$O93:$V93)&gt;0,MID(IF(SUM($AG93)=0,"","; "&amp;INDEX(Subjects!$O$5:$O$29,$AH93)&amp;" with "&amp;INDEX(Subjects!$P$5:$P$29,$AH93)&amp;IF($AG93&gt;1," (+"&amp;($AG93-1)&amp;" more)",""))&amp;IF(SUMPRODUCT(($K93:$S93&lt;&gt;"")*(COUNTIF($K93:$S93,$K93:$S93&amp;"")&gt;1))&gt;0,"; Same subject twice",""),3,300),"")</f>
        <v/>
      </c>
      <c r="AE93" s="23" t="str">
        <f>IF(COUNTA($B93:$J93,$L93:$M93,$O93:$V93)&gt;0,MID(IF($U93&lt;&gt;"Y","; Photo","")&amp;IF($V93&lt;&gt;"Y","; Signature",""),3,50),"")</f>
        <v/>
      </c>
      <c r="AF93" s="24" t="str">
        <f>IF(COUNTA($B93:$J93,$L93:$M93,$O93:$V93)&gt;0,IF(SUMPRODUCT(--($X93:$AE93&lt;&gt;""))=0,"OK",SUMPRODUCT(--($X93:$AE93&lt;&gt;""))&amp;" to fix"),"")</f>
        <v/>
      </c>
      <c r="AG93" s="25" t="str">
        <f>IF(COUNTA($B93:$J93,$L93:$M93,$O93:$V93)&gt;0,SUMPRODUCT((Subjects!$O$5:$O$29&lt;&gt;"")*(Subjects!$P$5:$P$29&lt;&gt;"")*(COUNTIF($K93:$S93,Subjects!$O$5:$O$29&amp;"")&gt;0)*(COUNTIF($K93:$S93,Subjects!$P$5:$P$29&amp;"")&gt;0)),"")</f>
        <v/>
      </c>
      <c r="AH93" s="25" t="str">
        <f>IF(SUM($AG93)=0,"",LOOKUP(2,1/((Subjects!$O$5:$O$29&lt;&gt;"")*(Subjects!$P$5:$P$29&lt;&gt;"")*(COUNTIF($K93:$S93,Subjects!$O$5:$O$29&amp;"")&gt;0)*(COUNTIF($K93:$S93,Subjects!$P$5:$P$29&amp;"")&gt;0)),Subjects!$Q$5:$Q$29))</f>
        <v/>
      </c>
    </row>
    <row r="94" spans="1:34" x14ac:dyDescent="0.25">
      <c r="A94" s="19">
        <v>89</v>
      </c>
      <c r="B94" s="8"/>
      <c r="C94" s="20"/>
      <c r="D94" s="4"/>
      <c r="E94" s="8"/>
      <c r="F94" s="21"/>
      <c r="G94" s="8"/>
      <c r="H94" s="4"/>
      <c r="I94" s="4"/>
      <c r="J94" s="4"/>
      <c r="K94" s="8" t="s">
        <v>50</v>
      </c>
      <c r="L94" s="4"/>
      <c r="M94" s="4"/>
      <c r="N94" s="4" t="s">
        <v>53</v>
      </c>
      <c r="O94" s="4"/>
      <c r="P94" s="4"/>
      <c r="Q94" s="4"/>
      <c r="R94" s="4"/>
      <c r="S94" s="4"/>
      <c r="T94" s="8"/>
      <c r="U94" s="8"/>
      <c r="V94" s="8"/>
      <c r="W94" s="22" t="str">
        <f>IF(COUNTA($B94:$J94,$L94:$M94,$O94:$V94)&gt;0,COUNTA($K94:$S94),"")</f>
        <v/>
      </c>
      <c r="X94" s="23" t="str">
        <f>IF(COUNTA($B94:$J94,$L94:$M94,$O94:$V94)&gt;0,MID(IF($B94="","; Section","")&amp;IF($C94="","; Admission no.","")&amp;IF($D94="","; Name","")&amp;IF($E94="","; Gender","")&amp;IF($F94="","; Date of birth","")&amp;IF($G94="","; Nationality","")&amp;IF(COUNTA($H94:$J94)=0,"; Parent or guardian",""),3,300),"")</f>
        <v/>
      </c>
      <c r="Y94" s="23" t="str">
        <f>IF(COUNTA($B94:$J94,$L94:$M94,$O94:$V94)&gt;0,MID(IF($D94="","",IF($D94&lt;&gt;TRIM($D94),"; Name: extra spaces","")&amp;IF(SUMPRODUCT(--ISNUMBER(FIND(" "&amp;{"a","b","c","d","e","f","g","h","i","j","k","l","m","n","o","p","q","r","s","t","u","v","w","x","y","z"}," "&amp;$D94)))&gt;0,"; Name: small first letter",""))&amp;IF($H94="","",IF($H94&lt;&gt;TRIM($H94),"; Mother: extra spaces","")&amp;IF(SUMPRODUCT(--ISNUMBER(FIND(" "&amp;{"a","b","c","d","e","f","g","h","i","j","k","l","m","n","o","p","q","r","s","t","u","v","w","x","y","z"}," "&amp;$H94)))&gt;0,"; Mother: small first letter",""))&amp;IF($I94="","",IF($I94&lt;&gt;TRIM($I94),"; Father: extra spaces","")&amp;IF(SUMPRODUCT(--ISNUMBER(FIND(" "&amp;{"a","b","c","d","e","f","g","h","i","j","k","l","m","n","o","p","q","r","s","t","u","v","w","x","y","z"}," "&amp;$I94)))&gt;0,"; Father: small first letter",""))&amp;IF($J94="","",IF($J94&lt;&gt;TRIM($J94),"; Guardian: extra spaces","")&amp;IF(SUMPRODUCT(--ISNUMBER(FIND(" "&amp;{"a","b","c","d","e","f","g","h","i","j","k","l","m","n","o","p","q","r","s","t","u","v","w","x","y","z"}," "&amp;$J94)))&gt;0,"; Guardian: small first letter","")),3,300),"")</f>
        <v/>
      </c>
      <c r="Z94" s="23" t="str">
        <f>IF(OR(NOT(COUNTA($B94:$J94,$L94:$M94,$O94:$V94)&gt;0),$F94=""),"",IF(NOT(ISNUMBER($F94)),"Not a date",IF(OR((YEAR(Setup!$B$8)-YEAR($F94)-IF(OR(MONTH($F94)&gt;MONTH(Setup!$B$8),AND(MONTH($F94)=MONTH(Setup!$B$8),DAY($F94)&gt;DAY(Setup!$B$8))),1,0))&lt;Setup!$B$10,(YEAR(Setup!$B$8)-YEAR($F94)-IF(OR(MONTH($F94)&gt;MONTH(Setup!$B$8),AND(MONTH($F94)=MONTH(Setup!$B$8),DAY($F94)&gt;DAY(Setup!$B$8))),1,0))&gt;Setup!$C$10),"Age "&amp;(YEAR(Setup!$B$8)-YEAR($F94)-IF(OR(MONTH($F94)&gt;MONTH(Setup!$B$8),AND(MONTH($F94)=MONTH(Setup!$B$8),DAY($F94)&gt;DAY(Setup!$B$8))),1,0))&amp;": check the date","")))</f>
        <v/>
      </c>
      <c r="AA94" s="23" t="str">
        <f>IF(COUNTA($B94:$J94,$L94:$M94,$O94:$V94)&gt;0,MID(IF($K94="","; English missing","")&amp;IF($N94="","; History, Civics and Geography missing","")&amp;IF(AND($T94&lt;&gt;"Y",COUNTA($L94:$M94)=0),"; No second language","")&amp;IF(AND($T94="Y",COUNTA($L94:$M94)&gt;0),"; Exempt, but a second language is filled in","")&amp;IF(AND(COUNTA($L94:$M94)=2,$L94&lt;&gt;"Hindi",$M94&lt;&gt;"Hindi"),"; Two second languages: one must be Hindi",""),3,300),"")</f>
        <v/>
      </c>
      <c r="AB94" s="23" t="str">
        <f>IF(COUNTA($B94:$J94,$L94:$M94,$O94:$V94)&gt;0,IF(COUNTA($O94:$Q94)&lt;2,"Needs 2 or 3, has "&amp;COUNTA($O94:$Q94),""),"")</f>
        <v/>
      </c>
      <c r="AC94" s="23" t="str">
        <f>IF(COUNTA($B94:$J94,$L94:$M94,$O94:$V94)&gt;0,IF(COUNTA($R94:$S94)=0,"Needs 1 or 2",IF(AND($R94&lt;&gt;"",$S94&lt;&gt;"",IFERROR(INDEX(Subjects!$F$5:$F$32,MATCH($R94,Subjects!$E$5:$E$32,0)),"?")=IFERROR(INDEX(Subjects!$F$5:$F$32,MATCH($S94,Subjects!$E$5:$E$32,0)),"!")),"Two must be one from A, one from B","")),"")</f>
        <v/>
      </c>
      <c r="AD94" s="23" t="str">
        <f>IF(COUNTA($B94:$J94,$L94:$M94,$O94:$V94)&gt;0,MID(IF(SUM($AG94)=0,"","; "&amp;INDEX(Subjects!$O$5:$O$29,$AH94)&amp;" with "&amp;INDEX(Subjects!$P$5:$P$29,$AH94)&amp;IF($AG94&gt;1," (+"&amp;($AG94-1)&amp;" more)",""))&amp;IF(SUMPRODUCT(($K94:$S94&lt;&gt;"")*(COUNTIF($K94:$S94,$K94:$S94&amp;"")&gt;1))&gt;0,"; Same subject twice",""),3,300),"")</f>
        <v/>
      </c>
      <c r="AE94" s="23" t="str">
        <f>IF(COUNTA($B94:$J94,$L94:$M94,$O94:$V94)&gt;0,MID(IF($U94&lt;&gt;"Y","; Photo","")&amp;IF($V94&lt;&gt;"Y","; Signature",""),3,50),"")</f>
        <v/>
      </c>
      <c r="AF94" s="24" t="str">
        <f>IF(COUNTA($B94:$J94,$L94:$M94,$O94:$V94)&gt;0,IF(SUMPRODUCT(--($X94:$AE94&lt;&gt;""))=0,"OK",SUMPRODUCT(--($X94:$AE94&lt;&gt;""))&amp;" to fix"),"")</f>
        <v/>
      </c>
      <c r="AG94" s="25" t="str">
        <f>IF(COUNTA($B94:$J94,$L94:$M94,$O94:$V94)&gt;0,SUMPRODUCT((Subjects!$O$5:$O$29&lt;&gt;"")*(Subjects!$P$5:$P$29&lt;&gt;"")*(COUNTIF($K94:$S94,Subjects!$O$5:$O$29&amp;"")&gt;0)*(COUNTIF($K94:$S94,Subjects!$P$5:$P$29&amp;"")&gt;0)),"")</f>
        <v/>
      </c>
      <c r="AH94" s="25" t="str">
        <f>IF(SUM($AG94)=0,"",LOOKUP(2,1/((Subjects!$O$5:$O$29&lt;&gt;"")*(Subjects!$P$5:$P$29&lt;&gt;"")*(COUNTIF($K94:$S94,Subjects!$O$5:$O$29&amp;"")&gt;0)*(COUNTIF($K94:$S94,Subjects!$P$5:$P$29&amp;"")&gt;0)),Subjects!$Q$5:$Q$29))</f>
        <v/>
      </c>
    </row>
    <row r="95" spans="1:34" x14ac:dyDescent="0.25">
      <c r="A95" s="19">
        <v>90</v>
      </c>
      <c r="B95" s="8"/>
      <c r="C95" s="20"/>
      <c r="D95" s="4"/>
      <c r="E95" s="8"/>
      <c r="F95" s="21"/>
      <c r="G95" s="8"/>
      <c r="H95" s="4"/>
      <c r="I95" s="4"/>
      <c r="J95" s="4"/>
      <c r="K95" s="8" t="s">
        <v>50</v>
      </c>
      <c r="L95" s="4"/>
      <c r="M95" s="4"/>
      <c r="N95" s="4" t="s">
        <v>53</v>
      </c>
      <c r="O95" s="4"/>
      <c r="P95" s="4"/>
      <c r="Q95" s="4"/>
      <c r="R95" s="4"/>
      <c r="S95" s="4"/>
      <c r="T95" s="8"/>
      <c r="U95" s="8"/>
      <c r="V95" s="8"/>
      <c r="W95" s="22" t="str">
        <f>IF(COUNTA($B95:$J95,$L95:$M95,$O95:$V95)&gt;0,COUNTA($K95:$S95),"")</f>
        <v/>
      </c>
      <c r="X95" s="23" t="str">
        <f>IF(COUNTA($B95:$J95,$L95:$M95,$O95:$V95)&gt;0,MID(IF($B95="","; Section","")&amp;IF($C95="","; Admission no.","")&amp;IF($D95="","; Name","")&amp;IF($E95="","; Gender","")&amp;IF($F95="","; Date of birth","")&amp;IF($G95="","; Nationality","")&amp;IF(COUNTA($H95:$J95)=0,"; Parent or guardian",""),3,300),"")</f>
        <v/>
      </c>
      <c r="Y95" s="23" t="str">
        <f>IF(COUNTA($B95:$J95,$L95:$M95,$O95:$V95)&gt;0,MID(IF($D95="","",IF($D95&lt;&gt;TRIM($D95),"; Name: extra spaces","")&amp;IF(SUMPRODUCT(--ISNUMBER(FIND(" "&amp;{"a","b","c","d","e","f","g","h","i","j","k","l","m","n","o","p","q","r","s","t","u","v","w","x","y","z"}," "&amp;$D95)))&gt;0,"; Name: small first letter",""))&amp;IF($H95="","",IF($H95&lt;&gt;TRIM($H95),"; Mother: extra spaces","")&amp;IF(SUMPRODUCT(--ISNUMBER(FIND(" "&amp;{"a","b","c","d","e","f","g","h","i","j","k","l","m","n","o","p","q","r","s","t","u","v","w","x","y","z"}," "&amp;$H95)))&gt;0,"; Mother: small first letter",""))&amp;IF($I95="","",IF($I95&lt;&gt;TRIM($I95),"; Father: extra spaces","")&amp;IF(SUMPRODUCT(--ISNUMBER(FIND(" "&amp;{"a","b","c","d","e","f","g","h","i","j","k","l","m","n","o","p","q","r","s","t","u","v","w","x","y","z"}," "&amp;$I95)))&gt;0,"; Father: small first letter",""))&amp;IF($J95="","",IF($J95&lt;&gt;TRIM($J95),"; Guardian: extra spaces","")&amp;IF(SUMPRODUCT(--ISNUMBER(FIND(" "&amp;{"a","b","c","d","e","f","g","h","i","j","k","l","m","n","o","p","q","r","s","t","u","v","w","x","y","z"}," "&amp;$J95)))&gt;0,"; Guardian: small first letter","")),3,300),"")</f>
        <v/>
      </c>
      <c r="Z95" s="23" t="str">
        <f>IF(OR(NOT(COUNTA($B95:$J95,$L95:$M95,$O95:$V95)&gt;0),$F95=""),"",IF(NOT(ISNUMBER($F95)),"Not a date",IF(OR((YEAR(Setup!$B$8)-YEAR($F95)-IF(OR(MONTH($F95)&gt;MONTH(Setup!$B$8),AND(MONTH($F95)=MONTH(Setup!$B$8),DAY($F95)&gt;DAY(Setup!$B$8))),1,0))&lt;Setup!$B$10,(YEAR(Setup!$B$8)-YEAR($F95)-IF(OR(MONTH($F95)&gt;MONTH(Setup!$B$8),AND(MONTH($F95)=MONTH(Setup!$B$8),DAY($F95)&gt;DAY(Setup!$B$8))),1,0))&gt;Setup!$C$10),"Age "&amp;(YEAR(Setup!$B$8)-YEAR($F95)-IF(OR(MONTH($F95)&gt;MONTH(Setup!$B$8),AND(MONTH($F95)=MONTH(Setup!$B$8),DAY($F95)&gt;DAY(Setup!$B$8))),1,0))&amp;": check the date","")))</f>
        <v/>
      </c>
      <c r="AA95" s="23" t="str">
        <f>IF(COUNTA($B95:$J95,$L95:$M95,$O95:$V95)&gt;0,MID(IF($K95="","; English missing","")&amp;IF($N95="","; History, Civics and Geography missing","")&amp;IF(AND($T95&lt;&gt;"Y",COUNTA($L95:$M95)=0),"; No second language","")&amp;IF(AND($T95="Y",COUNTA($L95:$M95)&gt;0),"; Exempt, but a second language is filled in","")&amp;IF(AND(COUNTA($L95:$M95)=2,$L95&lt;&gt;"Hindi",$M95&lt;&gt;"Hindi"),"; Two second languages: one must be Hindi",""),3,300),"")</f>
        <v/>
      </c>
      <c r="AB95" s="23" t="str">
        <f>IF(COUNTA($B95:$J95,$L95:$M95,$O95:$V95)&gt;0,IF(COUNTA($O95:$Q95)&lt;2,"Needs 2 or 3, has "&amp;COUNTA($O95:$Q95),""),"")</f>
        <v/>
      </c>
      <c r="AC95" s="23" t="str">
        <f>IF(COUNTA($B95:$J95,$L95:$M95,$O95:$V95)&gt;0,IF(COUNTA($R95:$S95)=0,"Needs 1 or 2",IF(AND($R95&lt;&gt;"",$S95&lt;&gt;"",IFERROR(INDEX(Subjects!$F$5:$F$32,MATCH($R95,Subjects!$E$5:$E$32,0)),"?")=IFERROR(INDEX(Subjects!$F$5:$F$32,MATCH($S95,Subjects!$E$5:$E$32,0)),"!")),"Two must be one from A, one from B","")),"")</f>
        <v/>
      </c>
      <c r="AD95" s="23" t="str">
        <f>IF(COUNTA($B95:$J95,$L95:$M95,$O95:$V95)&gt;0,MID(IF(SUM($AG95)=0,"","; "&amp;INDEX(Subjects!$O$5:$O$29,$AH95)&amp;" with "&amp;INDEX(Subjects!$P$5:$P$29,$AH95)&amp;IF($AG95&gt;1," (+"&amp;($AG95-1)&amp;" more)",""))&amp;IF(SUMPRODUCT(($K95:$S95&lt;&gt;"")*(COUNTIF($K95:$S95,$K95:$S95&amp;"")&gt;1))&gt;0,"; Same subject twice",""),3,300),"")</f>
        <v/>
      </c>
      <c r="AE95" s="23" t="str">
        <f>IF(COUNTA($B95:$J95,$L95:$M95,$O95:$V95)&gt;0,MID(IF($U95&lt;&gt;"Y","; Photo","")&amp;IF($V95&lt;&gt;"Y","; Signature",""),3,50),"")</f>
        <v/>
      </c>
      <c r="AF95" s="24" t="str">
        <f>IF(COUNTA($B95:$J95,$L95:$M95,$O95:$V95)&gt;0,IF(SUMPRODUCT(--($X95:$AE95&lt;&gt;""))=0,"OK",SUMPRODUCT(--($X95:$AE95&lt;&gt;""))&amp;" to fix"),"")</f>
        <v/>
      </c>
      <c r="AG95" s="25" t="str">
        <f>IF(COUNTA($B95:$J95,$L95:$M95,$O95:$V95)&gt;0,SUMPRODUCT((Subjects!$O$5:$O$29&lt;&gt;"")*(Subjects!$P$5:$P$29&lt;&gt;"")*(COUNTIF($K95:$S95,Subjects!$O$5:$O$29&amp;"")&gt;0)*(COUNTIF($K95:$S95,Subjects!$P$5:$P$29&amp;"")&gt;0)),"")</f>
        <v/>
      </c>
      <c r="AH95" s="25" t="str">
        <f>IF(SUM($AG95)=0,"",LOOKUP(2,1/((Subjects!$O$5:$O$29&lt;&gt;"")*(Subjects!$P$5:$P$29&lt;&gt;"")*(COUNTIF($K95:$S95,Subjects!$O$5:$O$29&amp;"")&gt;0)*(COUNTIF($K95:$S95,Subjects!$P$5:$P$29&amp;"")&gt;0)),Subjects!$Q$5:$Q$29))</f>
        <v/>
      </c>
    </row>
    <row r="96" spans="1:34" x14ac:dyDescent="0.25">
      <c r="A96" s="19">
        <v>91</v>
      </c>
      <c r="B96" s="8"/>
      <c r="C96" s="20"/>
      <c r="D96" s="4"/>
      <c r="E96" s="8"/>
      <c r="F96" s="21"/>
      <c r="G96" s="8"/>
      <c r="H96" s="4"/>
      <c r="I96" s="4"/>
      <c r="J96" s="4"/>
      <c r="K96" s="8" t="s">
        <v>50</v>
      </c>
      <c r="L96" s="4"/>
      <c r="M96" s="4"/>
      <c r="N96" s="4" t="s">
        <v>53</v>
      </c>
      <c r="O96" s="4"/>
      <c r="P96" s="4"/>
      <c r="Q96" s="4"/>
      <c r="R96" s="4"/>
      <c r="S96" s="4"/>
      <c r="T96" s="8"/>
      <c r="U96" s="8"/>
      <c r="V96" s="8"/>
      <c r="W96" s="22" t="str">
        <f>IF(COUNTA($B96:$J96,$L96:$M96,$O96:$V96)&gt;0,COUNTA($K96:$S96),"")</f>
        <v/>
      </c>
      <c r="X96" s="23" t="str">
        <f>IF(COUNTA($B96:$J96,$L96:$M96,$O96:$V96)&gt;0,MID(IF($B96="","; Section","")&amp;IF($C96="","; Admission no.","")&amp;IF($D96="","; Name","")&amp;IF($E96="","; Gender","")&amp;IF($F96="","; Date of birth","")&amp;IF($G96="","; Nationality","")&amp;IF(COUNTA($H96:$J96)=0,"; Parent or guardian",""),3,300),"")</f>
        <v/>
      </c>
      <c r="Y96" s="23" t="str">
        <f>IF(COUNTA($B96:$J96,$L96:$M96,$O96:$V96)&gt;0,MID(IF($D96="","",IF($D96&lt;&gt;TRIM($D96),"; Name: extra spaces","")&amp;IF(SUMPRODUCT(--ISNUMBER(FIND(" "&amp;{"a","b","c","d","e","f","g","h","i","j","k","l","m","n","o","p","q","r","s","t","u","v","w","x","y","z"}," "&amp;$D96)))&gt;0,"; Name: small first letter",""))&amp;IF($H96="","",IF($H96&lt;&gt;TRIM($H96),"; Mother: extra spaces","")&amp;IF(SUMPRODUCT(--ISNUMBER(FIND(" "&amp;{"a","b","c","d","e","f","g","h","i","j","k","l","m","n","o","p","q","r","s","t","u","v","w","x","y","z"}," "&amp;$H96)))&gt;0,"; Mother: small first letter",""))&amp;IF($I96="","",IF($I96&lt;&gt;TRIM($I96),"; Father: extra spaces","")&amp;IF(SUMPRODUCT(--ISNUMBER(FIND(" "&amp;{"a","b","c","d","e","f","g","h","i","j","k","l","m","n","o","p","q","r","s","t","u","v","w","x","y","z"}," "&amp;$I96)))&gt;0,"; Father: small first letter",""))&amp;IF($J96="","",IF($J96&lt;&gt;TRIM($J96),"; Guardian: extra spaces","")&amp;IF(SUMPRODUCT(--ISNUMBER(FIND(" "&amp;{"a","b","c","d","e","f","g","h","i","j","k","l","m","n","o","p","q","r","s","t","u","v","w","x","y","z"}," "&amp;$J96)))&gt;0,"; Guardian: small first letter","")),3,300),"")</f>
        <v/>
      </c>
      <c r="Z96" s="23" t="str">
        <f>IF(OR(NOT(COUNTA($B96:$J96,$L96:$M96,$O96:$V96)&gt;0),$F96=""),"",IF(NOT(ISNUMBER($F96)),"Not a date",IF(OR((YEAR(Setup!$B$8)-YEAR($F96)-IF(OR(MONTH($F96)&gt;MONTH(Setup!$B$8),AND(MONTH($F96)=MONTH(Setup!$B$8),DAY($F96)&gt;DAY(Setup!$B$8))),1,0))&lt;Setup!$B$10,(YEAR(Setup!$B$8)-YEAR($F96)-IF(OR(MONTH($F96)&gt;MONTH(Setup!$B$8),AND(MONTH($F96)=MONTH(Setup!$B$8),DAY($F96)&gt;DAY(Setup!$B$8))),1,0))&gt;Setup!$C$10),"Age "&amp;(YEAR(Setup!$B$8)-YEAR($F96)-IF(OR(MONTH($F96)&gt;MONTH(Setup!$B$8),AND(MONTH($F96)=MONTH(Setup!$B$8),DAY($F96)&gt;DAY(Setup!$B$8))),1,0))&amp;": check the date","")))</f>
        <v/>
      </c>
      <c r="AA96" s="23" t="str">
        <f>IF(COUNTA($B96:$J96,$L96:$M96,$O96:$V96)&gt;0,MID(IF($K96="","; English missing","")&amp;IF($N96="","; History, Civics and Geography missing","")&amp;IF(AND($T96&lt;&gt;"Y",COUNTA($L96:$M96)=0),"; No second language","")&amp;IF(AND($T96="Y",COUNTA($L96:$M96)&gt;0),"; Exempt, but a second language is filled in","")&amp;IF(AND(COUNTA($L96:$M96)=2,$L96&lt;&gt;"Hindi",$M96&lt;&gt;"Hindi"),"; Two second languages: one must be Hindi",""),3,300),"")</f>
        <v/>
      </c>
      <c r="AB96" s="23" t="str">
        <f>IF(COUNTA($B96:$J96,$L96:$M96,$O96:$V96)&gt;0,IF(COUNTA($O96:$Q96)&lt;2,"Needs 2 or 3, has "&amp;COUNTA($O96:$Q96),""),"")</f>
        <v/>
      </c>
      <c r="AC96" s="23" t="str">
        <f>IF(COUNTA($B96:$J96,$L96:$M96,$O96:$V96)&gt;0,IF(COUNTA($R96:$S96)=0,"Needs 1 or 2",IF(AND($R96&lt;&gt;"",$S96&lt;&gt;"",IFERROR(INDEX(Subjects!$F$5:$F$32,MATCH($R96,Subjects!$E$5:$E$32,0)),"?")=IFERROR(INDEX(Subjects!$F$5:$F$32,MATCH($S96,Subjects!$E$5:$E$32,0)),"!")),"Two must be one from A, one from B","")),"")</f>
        <v/>
      </c>
      <c r="AD96" s="23" t="str">
        <f>IF(COUNTA($B96:$J96,$L96:$M96,$O96:$V96)&gt;0,MID(IF(SUM($AG96)=0,"","; "&amp;INDEX(Subjects!$O$5:$O$29,$AH96)&amp;" with "&amp;INDEX(Subjects!$P$5:$P$29,$AH96)&amp;IF($AG96&gt;1," (+"&amp;($AG96-1)&amp;" more)",""))&amp;IF(SUMPRODUCT(($K96:$S96&lt;&gt;"")*(COUNTIF($K96:$S96,$K96:$S96&amp;"")&gt;1))&gt;0,"; Same subject twice",""),3,300),"")</f>
        <v/>
      </c>
      <c r="AE96" s="23" t="str">
        <f>IF(COUNTA($B96:$J96,$L96:$M96,$O96:$V96)&gt;0,MID(IF($U96&lt;&gt;"Y","; Photo","")&amp;IF($V96&lt;&gt;"Y","; Signature",""),3,50),"")</f>
        <v/>
      </c>
      <c r="AF96" s="24" t="str">
        <f>IF(COUNTA($B96:$J96,$L96:$M96,$O96:$V96)&gt;0,IF(SUMPRODUCT(--($X96:$AE96&lt;&gt;""))=0,"OK",SUMPRODUCT(--($X96:$AE96&lt;&gt;""))&amp;" to fix"),"")</f>
        <v/>
      </c>
      <c r="AG96" s="25" t="str">
        <f>IF(COUNTA($B96:$J96,$L96:$M96,$O96:$V96)&gt;0,SUMPRODUCT((Subjects!$O$5:$O$29&lt;&gt;"")*(Subjects!$P$5:$P$29&lt;&gt;"")*(COUNTIF($K96:$S96,Subjects!$O$5:$O$29&amp;"")&gt;0)*(COUNTIF($K96:$S96,Subjects!$P$5:$P$29&amp;"")&gt;0)),"")</f>
        <v/>
      </c>
      <c r="AH96" s="25" t="str">
        <f>IF(SUM($AG96)=0,"",LOOKUP(2,1/((Subjects!$O$5:$O$29&lt;&gt;"")*(Subjects!$P$5:$P$29&lt;&gt;"")*(COUNTIF($K96:$S96,Subjects!$O$5:$O$29&amp;"")&gt;0)*(COUNTIF($K96:$S96,Subjects!$P$5:$P$29&amp;"")&gt;0)),Subjects!$Q$5:$Q$29))</f>
        <v/>
      </c>
    </row>
    <row r="97" spans="1:34" x14ac:dyDescent="0.25">
      <c r="A97" s="19">
        <v>92</v>
      </c>
      <c r="B97" s="8"/>
      <c r="C97" s="20"/>
      <c r="D97" s="4"/>
      <c r="E97" s="8"/>
      <c r="F97" s="21"/>
      <c r="G97" s="8"/>
      <c r="H97" s="4"/>
      <c r="I97" s="4"/>
      <c r="J97" s="4"/>
      <c r="K97" s="8" t="s">
        <v>50</v>
      </c>
      <c r="L97" s="4"/>
      <c r="M97" s="4"/>
      <c r="N97" s="4" t="s">
        <v>53</v>
      </c>
      <c r="O97" s="4"/>
      <c r="P97" s="4"/>
      <c r="Q97" s="4"/>
      <c r="R97" s="4"/>
      <c r="S97" s="4"/>
      <c r="T97" s="8"/>
      <c r="U97" s="8"/>
      <c r="V97" s="8"/>
      <c r="W97" s="22" t="str">
        <f>IF(COUNTA($B97:$J97,$L97:$M97,$O97:$V97)&gt;0,COUNTA($K97:$S97),"")</f>
        <v/>
      </c>
      <c r="X97" s="23" t="str">
        <f>IF(COUNTA($B97:$J97,$L97:$M97,$O97:$V97)&gt;0,MID(IF($B97="","; Section","")&amp;IF($C97="","; Admission no.","")&amp;IF($D97="","; Name","")&amp;IF($E97="","; Gender","")&amp;IF($F97="","; Date of birth","")&amp;IF($G97="","; Nationality","")&amp;IF(COUNTA($H97:$J97)=0,"; Parent or guardian",""),3,300),"")</f>
        <v/>
      </c>
      <c r="Y97" s="23" t="str">
        <f>IF(COUNTA($B97:$J97,$L97:$M97,$O97:$V97)&gt;0,MID(IF($D97="","",IF($D97&lt;&gt;TRIM($D97),"; Name: extra spaces","")&amp;IF(SUMPRODUCT(--ISNUMBER(FIND(" "&amp;{"a","b","c","d","e","f","g","h","i","j","k","l","m","n","o","p","q","r","s","t","u","v","w","x","y","z"}," "&amp;$D97)))&gt;0,"; Name: small first letter",""))&amp;IF($H97="","",IF($H97&lt;&gt;TRIM($H97),"; Mother: extra spaces","")&amp;IF(SUMPRODUCT(--ISNUMBER(FIND(" "&amp;{"a","b","c","d","e","f","g","h","i","j","k","l","m","n","o","p","q","r","s","t","u","v","w","x","y","z"}," "&amp;$H97)))&gt;0,"; Mother: small first letter",""))&amp;IF($I97="","",IF($I97&lt;&gt;TRIM($I97),"; Father: extra spaces","")&amp;IF(SUMPRODUCT(--ISNUMBER(FIND(" "&amp;{"a","b","c","d","e","f","g","h","i","j","k","l","m","n","o","p","q","r","s","t","u","v","w","x","y","z"}," "&amp;$I97)))&gt;0,"; Father: small first letter",""))&amp;IF($J97="","",IF($J97&lt;&gt;TRIM($J97),"; Guardian: extra spaces","")&amp;IF(SUMPRODUCT(--ISNUMBER(FIND(" "&amp;{"a","b","c","d","e","f","g","h","i","j","k","l","m","n","o","p","q","r","s","t","u","v","w","x","y","z"}," "&amp;$J97)))&gt;0,"; Guardian: small first letter","")),3,300),"")</f>
        <v/>
      </c>
      <c r="Z97" s="23" t="str">
        <f>IF(OR(NOT(COUNTA($B97:$J97,$L97:$M97,$O97:$V97)&gt;0),$F97=""),"",IF(NOT(ISNUMBER($F97)),"Not a date",IF(OR((YEAR(Setup!$B$8)-YEAR($F97)-IF(OR(MONTH($F97)&gt;MONTH(Setup!$B$8),AND(MONTH($F97)=MONTH(Setup!$B$8),DAY($F97)&gt;DAY(Setup!$B$8))),1,0))&lt;Setup!$B$10,(YEAR(Setup!$B$8)-YEAR($F97)-IF(OR(MONTH($F97)&gt;MONTH(Setup!$B$8),AND(MONTH($F97)=MONTH(Setup!$B$8),DAY($F97)&gt;DAY(Setup!$B$8))),1,0))&gt;Setup!$C$10),"Age "&amp;(YEAR(Setup!$B$8)-YEAR($F97)-IF(OR(MONTH($F97)&gt;MONTH(Setup!$B$8),AND(MONTH($F97)=MONTH(Setup!$B$8),DAY($F97)&gt;DAY(Setup!$B$8))),1,0))&amp;": check the date","")))</f>
        <v/>
      </c>
      <c r="AA97" s="23" t="str">
        <f>IF(COUNTA($B97:$J97,$L97:$M97,$O97:$V97)&gt;0,MID(IF($K97="","; English missing","")&amp;IF($N97="","; History, Civics and Geography missing","")&amp;IF(AND($T97&lt;&gt;"Y",COUNTA($L97:$M97)=0),"; No second language","")&amp;IF(AND($T97="Y",COUNTA($L97:$M97)&gt;0),"; Exempt, but a second language is filled in","")&amp;IF(AND(COUNTA($L97:$M97)=2,$L97&lt;&gt;"Hindi",$M97&lt;&gt;"Hindi"),"; Two second languages: one must be Hindi",""),3,300),"")</f>
        <v/>
      </c>
      <c r="AB97" s="23" t="str">
        <f>IF(COUNTA($B97:$J97,$L97:$M97,$O97:$V97)&gt;0,IF(COUNTA($O97:$Q97)&lt;2,"Needs 2 or 3, has "&amp;COUNTA($O97:$Q97),""),"")</f>
        <v/>
      </c>
      <c r="AC97" s="23" t="str">
        <f>IF(COUNTA($B97:$J97,$L97:$M97,$O97:$V97)&gt;0,IF(COUNTA($R97:$S97)=0,"Needs 1 or 2",IF(AND($R97&lt;&gt;"",$S97&lt;&gt;"",IFERROR(INDEX(Subjects!$F$5:$F$32,MATCH($R97,Subjects!$E$5:$E$32,0)),"?")=IFERROR(INDEX(Subjects!$F$5:$F$32,MATCH($S97,Subjects!$E$5:$E$32,0)),"!")),"Two must be one from A, one from B","")),"")</f>
        <v/>
      </c>
      <c r="AD97" s="23" t="str">
        <f>IF(COUNTA($B97:$J97,$L97:$M97,$O97:$V97)&gt;0,MID(IF(SUM($AG97)=0,"","; "&amp;INDEX(Subjects!$O$5:$O$29,$AH97)&amp;" with "&amp;INDEX(Subjects!$P$5:$P$29,$AH97)&amp;IF($AG97&gt;1," (+"&amp;($AG97-1)&amp;" more)",""))&amp;IF(SUMPRODUCT(($K97:$S97&lt;&gt;"")*(COUNTIF($K97:$S97,$K97:$S97&amp;"")&gt;1))&gt;0,"; Same subject twice",""),3,300),"")</f>
        <v/>
      </c>
      <c r="AE97" s="23" t="str">
        <f>IF(COUNTA($B97:$J97,$L97:$M97,$O97:$V97)&gt;0,MID(IF($U97&lt;&gt;"Y","; Photo","")&amp;IF($V97&lt;&gt;"Y","; Signature",""),3,50),"")</f>
        <v/>
      </c>
      <c r="AF97" s="24" t="str">
        <f>IF(COUNTA($B97:$J97,$L97:$M97,$O97:$V97)&gt;0,IF(SUMPRODUCT(--($X97:$AE97&lt;&gt;""))=0,"OK",SUMPRODUCT(--($X97:$AE97&lt;&gt;""))&amp;" to fix"),"")</f>
        <v/>
      </c>
      <c r="AG97" s="25" t="str">
        <f>IF(COUNTA($B97:$J97,$L97:$M97,$O97:$V97)&gt;0,SUMPRODUCT((Subjects!$O$5:$O$29&lt;&gt;"")*(Subjects!$P$5:$P$29&lt;&gt;"")*(COUNTIF($K97:$S97,Subjects!$O$5:$O$29&amp;"")&gt;0)*(COUNTIF($K97:$S97,Subjects!$P$5:$P$29&amp;"")&gt;0)),"")</f>
        <v/>
      </c>
      <c r="AH97" s="25" t="str">
        <f>IF(SUM($AG97)=0,"",LOOKUP(2,1/((Subjects!$O$5:$O$29&lt;&gt;"")*(Subjects!$P$5:$P$29&lt;&gt;"")*(COUNTIF($K97:$S97,Subjects!$O$5:$O$29&amp;"")&gt;0)*(COUNTIF($K97:$S97,Subjects!$P$5:$P$29&amp;"")&gt;0)),Subjects!$Q$5:$Q$29))</f>
        <v/>
      </c>
    </row>
    <row r="98" spans="1:34" x14ac:dyDescent="0.25">
      <c r="A98" s="19">
        <v>93</v>
      </c>
      <c r="B98" s="8"/>
      <c r="C98" s="20"/>
      <c r="D98" s="4"/>
      <c r="E98" s="8"/>
      <c r="F98" s="21"/>
      <c r="G98" s="8"/>
      <c r="H98" s="4"/>
      <c r="I98" s="4"/>
      <c r="J98" s="4"/>
      <c r="K98" s="8" t="s">
        <v>50</v>
      </c>
      <c r="L98" s="4"/>
      <c r="M98" s="4"/>
      <c r="N98" s="4" t="s">
        <v>53</v>
      </c>
      <c r="O98" s="4"/>
      <c r="P98" s="4"/>
      <c r="Q98" s="4"/>
      <c r="R98" s="4"/>
      <c r="S98" s="4"/>
      <c r="T98" s="8"/>
      <c r="U98" s="8"/>
      <c r="V98" s="8"/>
      <c r="W98" s="22" t="str">
        <f>IF(COUNTA($B98:$J98,$L98:$M98,$O98:$V98)&gt;0,COUNTA($K98:$S98),"")</f>
        <v/>
      </c>
      <c r="X98" s="23" t="str">
        <f>IF(COUNTA($B98:$J98,$L98:$M98,$O98:$V98)&gt;0,MID(IF($B98="","; Section","")&amp;IF($C98="","; Admission no.","")&amp;IF($D98="","; Name","")&amp;IF($E98="","; Gender","")&amp;IF($F98="","; Date of birth","")&amp;IF($G98="","; Nationality","")&amp;IF(COUNTA($H98:$J98)=0,"; Parent or guardian",""),3,300),"")</f>
        <v/>
      </c>
      <c r="Y98" s="23" t="str">
        <f>IF(COUNTA($B98:$J98,$L98:$M98,$O98:$V98)&gt;0,MID(IF($D98="","",IF($D98&lt;&gt;TRIM($D98),"; Name: extra spaces","")&amp;IF(SUMPRODUCT(--ISNUMBER(FIND(" "&amp;{"a","b","c","d","e","f","g","h","i","j","k","l","m","n","o","p","q","r","s","t","u","v","w","x","y","z"}," "&amp;$D98)))&gt;0,"; Name: small first letter",""))&amp;IF($H98="","",IF($H98&lt;&gt;TRIM($H98),"; Mother: extra spaces","")&amp;IF(SUMPRODUCT(--ISNUMBER(FIND(" "&amp;{"a","b","c","d","e","f","g","h","i","j","k","l","m","n","o","p","q","r","s","t","u","v","w","x","y","z"}," "&amp;$H98)))&gt;0,"; Mother: small first letter",""))&amp;IF($I98="","",IF($I98&lt;&gt;TRIM($I98),"; Father: extra spaces","")&amp;IF(SUMPRODUCT(--ISNUMBER(FIND(" "&amp;{"a","b","c","d","e","f","g","h","i","j","k","l","m","n","o","p","q","r","s","t","u","v","w","x","y","z"}," "&amp;$I98)))&gt;0,"; Father: small first letter",""))&amp;IF($J98="","",IF($J98&lt;&gt;TRIM($J98),"; Guardian: extra spaces","")&amp;IF(SUMPRODUCT(--ISNUMBER(FIND(" "&amp;{"a","b","c","d","e","f","g","h","i","j","k","l","m","n","o","p","q","r","s","t","u","v","w","x","y","z"}," "&amp;$J98)))&gt;0,"; Guardian: small first letter","")),3,300),"")</f>
        <v/>
      </c>
      <c r="Z98" s="23" t="str">
        <f>IF(OR(NOT(COUNTA($B98:$J98,$L98:$M98,$O98:$V98)&gt;0),$F98=""),"",IF(NOT(ISNUMBER($F98)),"Not a date",IF(OR((YEAR(Setup!$B$8)-YEAR($F98)-IF(OR(MONTH($F98)&gt;MONTH(Setup!$B$8),AND(MONTH($F98)=MONTH(Setup!$B$8),DAY($F98)&gt;DAY(Setup!$B$8))),1,0))&lt;Setup!$B$10,(YEAR(Setup!$B$8)-YEAR($F98)-IF(OR(MONTH($F98)&gt;MONTH(Setup!$B$8),AND(MONTH($F98)=MONTH(Setup!$B$8),DAY($F98)&gt;DAY(Setup!$B$8))),1,0))&gt;Setup!$C$10),"Age "&amp;(YEAR(Setup!$B$8)-YEAR($F98)-IF(OR(MONTH($F98)&gt;MONTH(Setup!$B$8),AND(MONTH($F98)=MONTH(Setup!$B$8),DAY($F98)&gt;DAY(Setup!$B$8))),1,0))&amp;": check the date","")))</f>
        <v/>
      </c>
      <c r="AA98" s="23" t="str">
        <f>IF(COUNTA($B98:$J98,$L98:$M98,$O98:$V98)&gt;0,MID(IF($K98="","; English missing","")&amp;IF($N98="","; History, Civics and Geography missing","")&amp;IF(AND($T98&lt;&gt;"Y",COUNTA($L98:$M98)=0),"; No second language","")&amp;IF(AND($T98="Y",COUNTA($L98:$M98)&gt;0),"; Exempt, but a second language is filled in","")&amp;IF(AND(COUNTA($L98:$M98)=2,$L98&lt;&gt;"Hindi",$M98&lt;&gt;"Hindi"),"; Two second languages: one must be Hindi",""),3,300),"")</f>
        <v/>
      </c>
      <c r="AB98" s="23" t="str">
        <f>IF(COUNTA($B98:$J98,$L98:$M98,$O98:$V98)&gt;0,IF(COUNTA($O98:$Q98)&lt;2,"Needs 2 or 3, has "&amp;COUNTA($O98:$Q98),""),"")</f>
        <v/>
      </c>
      <c r="AC98" s="23" t="str">
        <f>IF(COUNTA($B98:$J98,$L98:$M98,$O98:$V98)&gt;0,IF(COUNTA($R98:$S98)=0,"Needs 1 or 2",IF(AND($R98&lt;&gt;"",$S98&lt;&gt;"",IFERROR(INDEX(Subjects!$F$5:$F$32,MATCH($R98,Subjects!$E$5:$E$32,0)),"?")=IFERROR(INDEX(Subjects!$F$5:$F$32,MATCH($S98,Subjects!$E$5:$E$32,0)),"!")),"Two must be one from A, one from B","")),"")</f>
        <v/>
      </c>
      <c r="AD98" s="23" t="str">
        <f>IF(COUNTA($B98:$J98,$L98:$M98,$O98:$V98)&gt;0,MID(IF(SUM($AG98)=0,"","; "&amp;INDEX(Subjects!$O$5:$O$29,$AH98)&amp;" with "&amp;INDEX(Subjects!$P$5:$P$29,$AH98)&amp;IF($AG98&gt;1," (+"&amp;($AG98-1)&amp;" more)",""))&amp;IF(SUMPRODUCT(($K98:$S98&lt;&gt;"")*(COUNTIF($K98:$S98,$K98:$S98&amp;"")&gt;1))&gt;0,"; Same subject twice",""),3,300),"")</f>
        <v/>
      </c>
      <c r="AE98" s="23" t="str">
        <f>IF(COUNTA($B98:$J98,$L98:$M98,$O98:$V98)&gt;0,MID(IF($U98&lt;&gt;"Y","; Photo","")&amp;IF($V98&lt;&gt;"Y","; Signature",""),3,50),"")</f>
        <v/>
      </c>
      <c r="AF98" s="24" t="str">
        <f>IF(COUNTA($B98:$J98,$L98:$M98,$O98:$V98)&gt;0,IF(SUMPRODUCT(--($X98:$AE98&lt;&gt;""))=0,"OK",SUMPRODUCT(--($X98:$AE98&lt;&gt;""))&amp;" to fix"),"")</f>
        <v/>
      </c>
      <c r="AG98" s="25" t="str">
        <f>IF(COUNTA($B98:$J98,$L98:$M98,$O98:$V98)&gt;0,SUMPRODUCT((Subjects!$O$5:$O$29&lt;&gt;"")*(Subjects!$P$5:$P$29&lt;&gt;"")*(COUNTIF($K98:$S98,Subjects!$O$5:$O$29&amp;"")&gt;0)*(COUNTIF($K98:$S98,Subjects!$P$5:$P$29&amp;"")&gt;0)),"")</f>
        <v/>
      </c>
      <c r="AH98" s="25" t="str">
        <f>IF(SUM($AG98)=0,"",LOOKUP(2,1/((Subjects!$O$5:$O$29&lt;&gt;"")*(Subjects!$P$5:$P$29&lt;&gt;"")*(COUNTIF($K98:$S98,Subjects!$O$5:$O$29&amp;"")&gt;0)*(COUNTIF($K98:$S98,Subjects!$P$5:$P$29&amp;"")&gt;0)),Subjects!$Q$5:$Q$29))</f>
        <v/>
      </c>
    </row>
    <row r="99" spans="1:34" x14ac:dyDescent="0.25">
      <c r="A99" s="19">
        <v>94</v>
      </c>
      <c r="B99" s="8"/>
      <c r="C99" s="20"/>
      <c r="D99" s="4"/>
      <c r="E99" s="8"/>
      <c r="F99" s="21"/>
      <c r="G99" s="8"/>
      <c r="H99" s="4"/>
      <c r="I99" s="4"/>
      <c r="J99" s="4"/>
      <c r="K99" s="8" t="s">
        <v>50</v>
      </c>
      <c r="L99" s="4"/>
      <c r="M99" s="4"/>
      <c r="N99" s="4" t="s">
        <v>53</v>
      </c>
      <c r="O99" s="4"/>
      <c r="P99" s="4"/>
      <c r="Q99" s="4"/>
      <c r="R99" s="4"/>
      <c r="S99" s="4"/>
      <c r="T99" s="8"/>
      <c r="U99" s="8"/>
      <c r="V99" s="8"/>
      <c r="W99" s="22" t="str">
        <f>IF(COUNTA($B99:$J99,$L99:$M99,$O99:$V99)&gt;0,COUNTA($K99:$S99),"")</f>
        <v/>
      </c>
      <c r="X99" s="23" t="str">
        <f>IF(COUNTA($B99:$J99,$L99:$M99,$O99:$V99)&gt;0,MID(IF($B99="","; Section","")&amp;IF($C99="","; Admission no.","")&amp;IF($D99="","; Name","")&amp;IF($E99="","; Gender","")&amp;IF($F99="","; Date of birth","")&amp;IF($G99="","; Nationality","")&amp;IF(COUNTA($H99:$J99)=0,"; Parent or guardian",""),3,300),"")</f>
        <v/>
      </c>
      <c r="Y99" s="23" t="str">
        <f>IF(COUNTA($B99:$J99,$L99:$M99,$O99:$V99)&gt;0,MID(IF($D99="","",IF($D99&lt;&gt;TRIM($D99),"; Name: extra spaces","")&amp;IF(SUMPRODUCT(--ISNUMBER(FIND(" "&amp;{"a","b","c","d","e","f","g","h","i","j","k","l","m","n","o","p","q","r","s","t","u","v","w","x","y","z"}," "&amp;$D99)))&gt;0,"; Name: small first letter",""))&amp;IF($H99="","",IF($H99&lt;&gt;TRIM($H99),"; Mother: extra spaces","")&amp;IF(SUMPRODUCT(--ISNUMBER(FIND(" "&amp;{"a","b","c","d","e","f","g","h","i","j","k","l","m","n","o","p","q","r","s","t","u","v","w","x","y","z"}," "&amp;$H99)))&gt;0,"; Mother: small first letter",""))&amp;IF($I99="","",IF($I99&lt;&gt;TRIM($I99),"; Father: extra spaces","")&amp;IF(SUMPRODUCT(--ISNUMBER(FIND(" "&amp;{"a","b","c","d","e","f","g","h","i","j","k","l","m","n","o","p","q","r","s","t","u","v","w","x","y","z"}," "&amp;$I99)))&gt;0,"; Father: small first letter",""))&amp;IF($J99="","",IF($J99&lt;&gt;TRIM($J99),"; Guardian: extra spaces","")&amp;IF(SUMPRODUCT(--ISNUMBER(FIND(" "&amp;{"a","b","c","d","e","f","g","h","i","j","k","l","m","n","o","p","q","r","s","t","u","v","w","x","y","z"}," "&amp;$J99)))&gt;0,"; Guardian: small first letter","")),3,300),"")</f>
        <v/>
      </c>
      <c r="Z99" s="23" t="str">
        <f>IF(OR(NOT(COUNTA($B99:$J99,$L99:$M99,$O99:$V99)&gt;0),$F99=""),"",IF(NOT(ISNUMBER($F99)),"Not a date",IF(OR((YEAR(Setup!$B$8)-YEAR($F99)-IF(OR(MONTH($F99)&gt;MONTH(Setup!$B$8),AND(MONTH($F99)=MONTH(Setup!$B$8),DAY($F99)&gt;DAY(Setup!$B$8))),1,0))&lt;Setup!$B$10,(YEAR(Setup!$B$8)-YEAR($F99)-IF(OR(MONTH($F99)&gt;MONTH(Setup!$B$8),AND(MONTH($F99)=MONTH(Setup!$B$8),DAY($F99)&gt;DAY(Setup!$B$8))),1,0))&gt;Setup!$C$10),"Age "&amp;(YEAR(Setup!$B$8)-YEAR($F99)-IF(OR(MONTH($F99)&gt;MONTH(Setup!$B$8),AND(MONTH($F99)=MONTH(Setup!$B$8),DAY($F99)&gt;DAY(Setup!$B$8))),1,0))&amp;": check the date","")))</f>
        <v/>
      </c>
      <c r="AA99" s="23" t="str">
        <f>IF(COUNTA($B99:$J99,$L99:$M99,$O99:$V99)&gt;0,MID(IF($K99="","; English missing","")&amp;IF($N99="","; History, Civics and Geography missing","")&amp;IF(AND($T99&lt;&gt;"Y",COUNTA($L99:$M99)=0),"; No second language","")&amp;IF(AND($T99="Y",COUNTA($L99:$M99)&gt;0),"; Exempt, but a second language is filled in","")&amp;IF(AND(COUNTA($L99:$M99)=2,$L99&lt;&gt;"Hindi",$M99&lt;&gt;"Hindi"),"; Two second languages: one must be Hindi",""),3,300),"")</f>
        <v/>
      </c>
      <c r="AB99" s="23" t="str">
        <f>IF(COUNTA($B99:$J99,$L99:$M99,$O99:$V99)&gt;0,IF(COUNTA($O99:$Q99)&lt;2,"Needs 2 or 3, has "&amp;COUNTA($O99:$Q99),""),"")</f>
        <v/>
      </c>
      <c r="AC99" s="23" t="str">
        <f>IF(COUNTA($B99:$J99,$L99:$M99,$O99:$V99)&gt;0,IF(COUNTA($R99:$S99)=0,"Needs 1 or 2",IF(AND($R99&lt;&gt;"",$S99&lt;&gt;"",IFERROR(INDEX(Subjects!$F$5:$F$32,MATCH($R99,Subjects!$E$5:$E$32,0)),"?")=IFERROR(INDEX(Subjects!$F$5:$F$32,MATCH($S99,Subjects!$E$5:$E$32,0)),"!")),"Two must be one from A, one from B","")),"")</f>
        <v/>
      </c>
      <c r="AD99" s="23" t="str">
        <f>IF(COUNTA($B99:$J99,$L99:$M99,$O99:$V99)&gt;0,MID(IF(SUM($AG99)=0,"","; "&amp;INDEX(Subjects!$O$5:$O$29,$AH99)&amp;" with "&amp;INDEX(Subjects!$P$5:$P$29,$AH99)&amp;IF($AG99&gt;1," (+"&amp;($AG99-1)&amp;" more)",""))&amp;IF(SUMPRODUCT(($K99:$S99&lt;&gt;"")*(COUNTIF($K99:$S99,$K99:$S99&amp;"")&gt;1))&gt;0,"; Same subject twice",""),3,300),"")</f>
        <v/>
      </c>
      <c r="AE99" s="23" t="str">
        <f>IF(COUNTA($B99:$J99,$L99:$M99,$O99:$V99)&gt;0,MID(IF($U99&lt;&gt;"Y","; Photo","")&amp;IF($V99&lt;&gt;"Y","; Signature",""),3,50),"")</f>
        <v/>
      </c>
      <c r="AF99" s="24" t="str">
        <f>IF(COUNTA($B99:$J99,$L99:$M99,$O99:$V99)&gt;0,IF(SUMPRODUCT(--($X99:$AE99&lt;&gt;""))=0,"OK",SUMPRODUCT(--($X99:$AE99&lt;&gt;""))&amp;" to fix"),"")</f>
        <v/>
      </c>
      <c r="AG99" s="25" t="str">
        <f>IF(COUNTA($B99:$J99,$L99:$M99,$O99:$V99)&gt;0,SUMPRODUCT((Subjects!$O$5:$O$29&lt;&gt;"")*(Subjects!$P$5:$P$29&lt;&gt;"")*(COUNTIF($K99:$S99,Subjects!$O$5:$O$29&amp;"")&gt;0)*(COUNTIF($K99:$S99,Subjects!$P$5:$P$29&amp;"")&gt;0)),"")</f>
        <v/>
      </c>
      <c r="AH99" s="25" t="str">
        <f>IF(SUM($AG99)=0,"",LOOKUP(2,1/((Subjects!$O$5:$O$29&lt;&gt;"")*(Subjects!$P$5:$P$29&lt;&gt;"")*(COUNTIF($K99:$S99,Subjects!$O$5:$O$29&amp;"")&gt;0)*(COUNTIF($K99:$S99,Subjects!$P$5:$P$29&amp;"")&gt;0)),Subjects!$Q$5:$Q$29))</f>
        <v/>
      </c>
    </row>
    <row r="100" spans="1:34" x14ac:dyDescent="0.25">
      <c r="A100" s="19">
        <v>95</v>
      </c>
      <c r="B100" s="8"/>
      <c r="C100" s="20"/>
      <c r="D100" s="4"/>
      <c r="E100" s="8"/>
      <c r="F100" s="21"/>
      <c r="G100" s="8"/>
      <c r="H100" s="4"/>
      <c r="I100" s="4"/>
      <c r="J100" s="4"/>
      <c r="K100" s="8" t="s">
        <v>50</v>
      </c>
      <c r="L100" s="4"/>
      <c r="M100" s="4"/>
      <c r="N100" s="4" t="s">
        <v>53</v>
      </c>
      <c r="O100" s="4"/>
      <c r="P100" s="4"/>
      <c r="Q100" s="4"/>
      <c r="R100" s="4"/>
      <c r="S100" s="4"/>
      <c r="T100" s="8"/>
      <c r="U100" s="8"/>
      <c r="V100" s="8"/>
      <c r="W100" s="22" t="str">
        <f>IF(COUNTA($B100:$J100,$L100:$M100,$O100:$V100)&gt;0,COUNTA($K100:$S100),"")</f>
        <v/>
      </c>
      <c r="X100" s="23" t="str">
        <f>IF(COUNTA($B100:$J100,$L100:$M100,$O100:$V100)&gt;0,MID(IF($B100="","; Section","")&amp;IF($C100="","; Admission no.","")&amp;IF($D100="","; Name","")&amp;IF($E100="","; Gender","")&amp;IF($F100="","; Date of birth","")&amp;IF($G100="","; Nationality","")&amp;IF(COUNTA($H100:$J100)=0,"; Parent or guardian",""),3,300),"")</f>
        <v/>
      </c>
      <c r="Y100" s="23" t="str">
        <f>IF(COUNTA($B100:$J100,$L100:$M100,$O100:$V100)&gt;0,MID(IF($D100="","",IF($D100&lt;&gt;TRIM($D100),"; Name: extra spaces","")&amp;IF(SUMPRODUCT(--ISNUMBER(FIND(" "&amp;{"a","b","c","d","e","f","g","h","i","j","k","l","m","n","o","p","q","r","s","t","u","v","w","x","y","z"}," "&amp;$D100)))&gt;0,"; Name: small first letter",""))&amp;IF($H100="","",IF($H100&lt;&gt;TRIM($H100),"; Mother: extra spaces","")&amp;IF(SUMPRODUCT(--ISNUMBER(FIND(" "&amp;{"a","b","c","d","e","f","g","h","i","j","k","l","m","n","o","p","q","r","s","t","u","v","w","x","y","z"}," "&amp;$H100)))&gt;0,"; Mother: small first letter",""))&amp;IF($I100="","",IF($I100&lt;&gt;TRIM($I100),"; Father: extra spaces","")&amp;IF(SUMPRODUCT(--ISNUMBER(FIND(" "&amp;{"a","b","c","d","e","f","g","h","i","j","k","l","m","n","o","p","q","r","s","t","u","v","w","x","y","z"}," "&amp;$I100)))&gt;0,"; Father: small first letter",""))&amp;IF($J100="","",IF($J100&lt;&gt;TRIM($J100),"; Guardian: extra spaces","")&amp;IF(SUMPRODUCT(--ISNUMBER(FIND(" "&amp;{"a","b","c","d","e","f","g","h","i","j","k","l","m","n","o","p","q","r","s","t","u","v","w","x","y","z"}," "&amp;$J100)))&gt;0,"; Guardian: small first letter","")),3,300),"")</f>
        <v/>
      </c>
      <c r="Z100" s="23" t="str">
        <f>IF(OR(NOT(COUNTA($B100:$J100,$L100:$M100,$O100:$V100)&gt;0),$F100=""),"",IF(NOT(ISNUMBER($F100)),"Not a date",IF(OR((YEAR(Setup!$B$8)-YEAR($F100)-IF(OR(MONTH($F100)&gt;MONTH(Setup!$B$8),AND(MONTH($F100)=MONTH(Setup!$B$8),DAY($F100)&gt;DAY(Setup!$B$8))),1,0))&lt;Setup!$B$10,(YEAR(Setup!$B$8)-YEAR($F100)-IF(OR(MONTH($F100)&gt;MONTH(Setup!$B$8),AND(MONTH($F100)=MONTH(Setup!$B$8),DAY($F100)&gt;DAY(Setup!$B$8))),1,0))&gt;Setup!$C$10),"Age "&amp;(YEAR(Setup!$B$8)-YEAR($F100)-IF(OR(MONTH($F100)&gt;MONTH(Setup!$B$8),AND(MONTH($F100)=MONTH(Setup!$B$8),DAY($F100)&gt;DAY(Setup!$B$8))),1,0))&amp;": check the date","")))</f>
        <v/>
      </c>
      <c r="AA100" s="23" t="str">
        <f>IF(COUNTA($B100:$J100,$L100:$M100,$O100:$V100)&gt;0,MID(IF($K100="","; English missing","")&amp;IF($N100="","; History, Civics and Geography missing","")&amp;IF(AND($T100&lt;&gt;"Y",COUNTA($L100:$M100)=0),"; No second language","")&amp;IF(AND($T100="Y",COUNTA($L100:$M100)&gt;0),"; Exempt, but a second language is filled in","")&amp;IF(AND(COUNTA($L100:$M100)=2,$L100&lt;&gt;"Hindi",$M100&lt;&gt;"Hindi"),"; Two second languages: one must be Hindi",""),3,300),"")</f>
        <v/>
      </c>
      <c r="AB100" s="23" t="str">
        <f>IF(COUNTA($B100:$J100,$L100:$M100,$O100:$V100)&gt;0,IF(COUNTA($O100:$Q100)&lt;2,"Needs 2 or 3, has "&amp;COUNTA($O100:$Q100),""),"")</f>
        <v/>
      </c>
      <c r="AC100" s="23" t="str">
        <f>IF(COUNTA($B100:$J100,$L100:$M100,$O100:$V100)&gt;0,IF(COUNTA($R100:$S100)=0,"Needs 1 or 2",IF(AND($R100&lt;&gt;"",$S100&lt;&gt;"",IFERROR(INDEX(Subjects!$F$5:$F$32,MATCH($R100,Subjects!$E$5:$E$32,0)),"?")=IFERROR(INDEX(Subjects!$F$5:$F$32,MATCH($S100,Subjects!$E$5:$E$32,0)),"!")),"Two must be one from A, one from B","")),"")</f>
        <v/>
      </c>
      <c r="AD100" s="23" t="str">
        <f>IF(COUNTA($B100:$J100,$L100:$M100,$O100:$V100)&gt;0,MID(IF(SUM($AG100)=0,"","; "&amp;INDEX(Subjects!$O$5:$O$29,$AH100)&amp;" with "&amp;INDEX(Subjects!$P$5:$P$29,$AH100)&amp;IF($AG100&gt;1," (+"&amp;($AG100-1)&amp;" more)",""))&amp;IF(SUMPRODUCT(($K100:$S100&lt;&gt;"")*(COUNTIF($K100:$S100,$K100:$S100&amp;"")&gt;1))&gt;0,"; Same subject twice",""),3,300),"")</f>
        <v/>
      </c>
      <c r="AE100" s="23" t="str">
        <f>IF(COUNTA($B100:$J100,$L100:$M100,$O100:$V100)&gt;0,MID(IF($U100&lt;&gt;"Y","; Photo","")&amp;IF($V100&lt;&gt;"Y","; Signature",""),3,50),"")</f>
        <v/>
      </c>
      <c r="AF100" s="24" t="str">
        <f>IF(COUNTA($B100:$J100,$L100:$M100,$O100:$V100)&gt;0,IF(SUMPRODUCT(--($X100:$AE100&lt;&gt;""))=0,"OK",SUMPRODUCT(--($X100:$AE100&lt;&gt;""))&amp;" to fix"),"")</f>
        <v/>
      </c>
      <c r="AG100" s="25" t="str">
        <f>IF(COUNTA($B100:$J100,$L100:$M100,$O100:$V100)&gt;0,SUMPRODUCT((Subjects!$O$5:$O$29&lt;&gt;"")*(Subjects!$P$5:$P$29&lt;&gt;"")*(COUNTIF($K100:$S100,Subjects!$O$5:$O$29&amp;"")&gt;0)*(COUNTIF($K100:$S100,Subjects!$P$5:$P$29&amp;"")&gt;0)),"")</f>
        <v/>
      </c>
      <c r="AH100" s="25" t="str">
        <f>IF(SUM($AG100)=0,"",LOOKUP(2,1/((Subjects!$O$5:$O$29&lt;&gt;"")*(Subjects!$P$5:$P$29&lt;&gt;"")*(COUNTIF($K100:$S100,Subjects!$O$5:$O$29&amp;"")&gt;0)*(COUNTIF($K100:$S100,Subjects!$P$5:$P$29&amp;"")&gt;0)),Subjects!$Q$5:$Q$29))</f>
        <v/>
      </c>
    </row>
    <row r="101" spans="1:34" x14ac:dyDescent="0.25">
      <c r="A101" s="19">
        <v>96</v>
      </c>
      <c r="B101" s="8"/>
      <c r="C101" s="20"/>
      <c r="D101" s="4"/>
      <c r="E101" s="8"/>
      <c r="F101" s="21"/>
      <c r="G101" s="8"/>
      <c r="H101" s="4"/>
      <c r="I101" s="4"/>
      <c r="J101" s="4"/>
      <c r="K101" s="8" t="s">
        <v>50</v>
      </c>
      <c r="L101" s="4"/>
      <c r="M101" s="4"/>
      <c r="N101" s="4" t="s">
        <v>53</v>
      </c>
      <c r="O101" s="4"/>
      <c r="P101" s="4"/>
      <c r="Q101" s="4"/>
      <c r="R101" s="4"/>
      <c r="S101" s="4"/>
      <c r="T101" s="8"/>
      <c r="U101" s="8"/>
      <c r="V101" s="8"/>
      <c r="W101" s="22" t="str">
        <f>IF(COUNTA($B101:$J101,$L101:$M101,$O101:$V101)&gt;0,COUNTA($K101:$S101),"")</f>
        <v/>
      </c>
      <c r="X101" s="23" t="str">
        <f>IF(COUNTA($B101:$J101,$L101:$M101,$O101:$V101)&gt;0,MID(IF($B101="","; Section","")&amp;IF($C101="","; Admission no.","")&amp;IF($D101="","; Name","")&amp;IF($E101="","; Gender","")&amp;IF($F101="","; Date of birth","")&amp;IF($G101="","; Nationality","")&amp;IF(COUNTA($H101:$J101)=0,"; Parent or guardian",""),3,300),"")</f>
        <v/>
      </c>
      <c r="Y101" s="23" t="str">
        <f>IF(COUNTA($B101:$J101,$L101:$M101,$O101:$V101)&gt;0,MID(IF($D101="","",IF($D101&lt;&gt;TRIM($D101),"; Name: extra spaces","")&amp;IF(SUMPRODUCT(--ISNUMBER(FIND(" "&amp;{"a","b","c","d","e","f","g","h","i","j","k","l","m","n","o","p","q","r","s","t","u","v","w","x","y","z"}," "&amp;$D101)))&gt;0,"; Name: small first letter",""))&amp;IF($H101="","",IF($H101&lt;&gt;TRIM($H101),"; Mother: extra spaces","")&amp;IF(SUMPRODUCT(--ISNUMBER(FIND(" "&amp;{"a","b","c","d","e","f","g","h","i","j","k","l","m","n","o","p","q","r","s","t","u","v","w","x","y","z"}," "&amp;$H101)))&gt;0,"; Mother: small first letter",""))&amp;IF($I101="","",IF($I101&lt;&gt;TRIM($I101),"; Father: extra spaces","")&amp;IF(SUMPRODUCT(--ISNUMBER(FIND(" "&amp;{"a","b","c","d","e","f","g","h","i","j","k","l","m","n","o","p","q","r","s","t","u","v","w","x","y","z"}," "&amp;$I101)))&gt;0,"; Father: small first letter",""))&amp;IF($J101="","",IF($J101&lt;&gt;TRIM($J101),"; Guardian: extra spaces","")&amp;IF(SUMPRODUCT(--ISNUMBER(FIND(" "&amp;{"a","b","c","d","e","f","g","h","i","j","k","l","m","n","o","p","q","r","s","t","u","v","w","x","y","z"}," "&amp;$J101)))&gt;0,"; Guardian: small first letter","")),3,300),"")</f>
        <v/>
      </c>
      <c r="Z101" s="23" t="str">
        <f>IF(OR(NOT(COUNTA($B101:$J101,$L101:$M101,$O101:$V101)&gt;0),$F101=""),"",IF(NOT(ISNUMBER($F101)),"Not a date",IF(OR((YEAR(Setup!$B$8)-YEAR($F101)-IF(OR(MONTH($F101)&gt;MONTH(Setup!$B$8),AND(MONTH($F101)=MONTH(Setup!$B$8),DAY($F101)&gt;DAY(Setup!$B$8))),1,0))&lt;Setup!$B$10,(YEAR(Setup!$B$8)-YEAR($F101)-IF(OR(MONTH($F101)&gt;MONTH(Setup!$B$8),AND(MONTH($F101)=MONTH(Setup!$B$8),DAY($F101)&gt;DAY(Setup!$B$8))),1,0))&gt;Setup!$C$10),"Age "&amp;(YEAR(Setup!$B$8)-YEAR($F101)-IF(OR(MONTH($F101)&gt;MONTH(Setup!$B$8),AND(MONTH($F101)=MONTH(Setup!$B$8),DAY($F101)&gt;DAY(Setup!$B$8))),1,0))&amp;": check the date","")))</f>
        <v/>
      </c>
      <c r="AA101" s="23" t="str">
        <f>IF(COUNTA($B101:$J101,$L101:$M101,$O101:$V101)&gt;0,MID(IF($K101="","; English missing","")&amp;IF($N101="","; History, Civics and Geography missing","")&amp;IF(AND($T101&lt;&gt;"Y",COUNTA($L101:$M101)=0),"; No second language","")&amp;IF(AND($T101="Y",COUNTA($L101:$M101)&gt;0),"; Exempt, but a second language is filled in","")&amp;IF(AND(COUNTA($L101:$M101)=2,$L101&lt;&gt;"Hindi",$M101&lt;&gt;"Hindi"),"; Two second languages: one must be Hindi",""),3,300),"")</f>
        <v/>
      </c>
      <c r="AB101" s="23" t="str">
        <f>IF(COUNTA($B101:$J101,$L101:$M101,$O101:$V101)&gt;0,IF(COUNTA($O101:$Q101)&lt;2,"Needs 2 or 3, has "&amp;COUNTA($O101:$Q101),""),"")</f>
        <v/>
      </c>
      <c r="AC101" s="23" t="str">
        <f>IF(COUNTA($B101:$J101,$L101:$M101,$O101:$V101)&gt;0,IF(COUNTA($R101:$S101)=0,"Needs 1 or 2",IF(AND($R101&lt;&gt;"",$S101&lt;&gt;"",IFERROR(INDEX(Subjects!$F$5:$F$32,MATCH($R101,Subjects!$E$5:$E$32,0)),"?")=IFERROR(INDEX(Subjects!$F$5:$F$32,MATCH($S101,Subjects!$E$5:$E$32,0)),"!")),"Two must be one from A, one from B","")),"")</f>
        <v/>
      </c>
      <c r="AD101" s="23" t="str">
        <f>IF(COUNTA($B101:$J101,$L101:$M101,$O101:$V101)&gt;0,MID(IF(SUM($AG101)=0,"","; "&amp;INDEX(Subjects!$O$5:$O$29,$AH101)&amp;" with "&amp;INDEX(Subjects!$P$5:$P$29,$AH101)&amp;IF($AG101&gt;1," (+"&amp;($AG101-1)&amp;" more)",""))&amp;IF(SUMPRODUCT(($K101:$S101&lt;&gt;"")*(COUNTIF($K101:$S101,$K101:$S101&amp;"")&gt;1))&gt;0,"; Same subject twice",""),3,300),"")</f>
        <v/>
      </c>
      <c r="AE101" s="23" t="str">
        <f>IF(COUNTA($B101:$J101,$L101:$M101,$O101:$V101)&gt;0,MID(IF($U101&lt;&gt;"Y","; Photo","")&amp;IF($V101&lt;&gt;"Y","; Signature",""),3,50),"")</f>
        <v/>
      </c>
      <c r="AF101" s="24" t="str">
        <f>IF(COUNTA($B101:$J101,$L101:$M101,$O101:$V101)&gt;0,IF(SUMPRODUCT(--($X101:$AE101&lt;&gt;""))=0,"OK",SUMPRODUCT(--($X101:$AE101&lt;&gt;""))&amp;" to fix"),"")</f>
        <v/>
      </c>
      <c r="AG101" s="25" t="str">
        <f>IF(COUNTA($B101:$J101,$L101:$M101,$O101:$V101)&gt;0,SUMPRODUCT((Subjects!$O$5:$O$29&lt;&gt;"")*(Subjects!$P$5:$P$29&lt;&gt;"")*(COUNTIF($K101:$S101,Subjects!$O$5:$O$29&amp;"")&gt;0)*(COUNTIF($K101:$S101,Subjects!$P$5:$P$29&amp;"")&gt;0)),"")</f>
        <v/>
      </c>
      <c r="AH101" s="25" t="str">
        <f>IF(SUM($AG101)=0,"",LOOKUP(2,1/((Subjects!$O$5:$O$29&lt;&gt;"")*(Subjects!$P$5:$P$29&lt;&gt;"")*(COUNTIF($K101:$S101,Subjects!$O$5:$O$29&amp;"")&gt;0)*(COUNTIF($K101:$S101,Subjects!$P$5:$P$29&amp;"")&gt;0)),Subjects!$Q$5:$Q$29))</f>
        <v/>
      </c>
    </row>
    <row r="102" spans="1:34" x14ac:dyDescent="0.25">
      <c r="A102" s="19">
        <v>97</v>
      </c>
      <c r="B102" s="8"/>
      <c r="C102" s="20"/>
      <c r="D102" s="4"/>
      <c r="E102" s="8"/>
      <c r="F102" s="21"/>
      <c r="G102" s="8"/>
      <c r="H102" s="4"/>
      <c r="I102" s="4"/>
      <c r="J102" s="4"/>
      <c r="K102" s="8" t="s">
        <v>50</v>
      </c>
      <c r="L102" s="4"/>
      <c r="M102" s="4"/>
      <c r="N102" s="4" t="s">
        <v>53</v>
      </c>
      <c r="O102" s="4"/>
      <c r="P102" s="4"/>
      <c r="Q102" s="4"/>
      <c r="R102" s="4"/>
      <c r="S102" s="4"/>
      <c r="T102" s="8"/>
      <c r="U102" s="8"/>
      <c r="V102" s="8"/>
      <c r="W102" s="22" t="str">
        <f>IF(COUNTA($B102:$J102,$L102:$M102,$O102:$V102)&gt;0,COUNTA($K102:$S102),"")</f>
        <v/>
      </c>
      <c r="X102" s="23" t="str">
        <f>IF(COUNTA($B102:$J102,$L102:$M102,$O102:$V102)&gt;0,MID(IF($B102="","; Section","")&amp;IF($C102="","; Admission no.","")&amp;IF($D102="","; Name","")&amp;IF($E102="","; Gender","")&amp;IF($F102="","; Date of birth","")&amp;IF($G102="","; Nationality","")&amp;IF(COUNTA($H102:$J102)=0,"; Parent or guardian",""),3,300),"")</f>
        <v/>
      </c>
      <c r="Y102" s="23" t="str">
        <f>IF(COUNTA($B102:$J102,$L102:$M102,$O102:$V102)&gt;0,MID(IF($D102="","",IF($D102&lt;&gt;TRIM($D102),"; Name: extra spaces","")&amp;IF(SUMPRODUCT(--ISNUMBER(FIND(" "&amp;{"a","b","c","d","e","f","g","h","i","j","k","l","m","n","o","p","q","r","s","t","u","v","w","x","y","z"}," "&amp;$D102)))&gt;0,"; Name: small first letter",""))&amp;IF($H102="","",IF($H102&lt;&gt;TRIM($H102),"; Mother: extra spaces","")&amp;IF(SUMPRODUCT(--ISNUMBER(FIND(" "&amp;{"a","b","c","d","e","f","g","h","i","j","k","l","m","n","o","p","q","r","s","t","u","v","w","x","y","z"}," "&amp;$H102)))&gt;0,"; Mother: small first letter",""))&amp;IF($I102="","",IF($I102&lt;&gt;TRIM($I102),"; Father: extra spaces","")&amp;IF(SUMPRODUCT(--ISNUMBER(FIND(" "&amp;{"a","b","c","d","e","f","g","h","i","j","k","l","m","n","o","p","q","r","s","t","u","v","w","x","y","z"}," "&amp;$I102)))&gt;0,"; Father: small first letter",""))&amp;IF($J102="","",IF($J102&lt;&gt;TRIM($J102),"; Guardian: extra spaces","")&amp;IF(SUMPRODUCT(--ISNUMBER(FIND(" "&amp;{"a","b","c","d","e","f","g","h","i","j","k","l","m","n","o","p","q","r","s","t","u","v","w","x","y","z"}," "&amp;$J102)))&gt;0,"; Guardian: small first letter","")),3,300),"")</f>
        <v/>
      </c>
      <c r="Z102" s="23" t="str">
        <f>IF(OR(NOT(COUNTA($B102:$J102,$L102:$M102,$O102:$V102)&gt;0),$F102=""),"",IF(NOT(ISNUMBER($F102)),"Not a date",IF(OR((YEAR(Setup!$B$8)-YEAR($F102)-IF(OR(MONTH($F102)&gt;MONTH(Setup!$B$8),AND(MONTH($F102)=MONTH(Setup!$B$8),DAY($F102)&gt;DAY(Setup!$B$8))),1,0))&lt;Setup!$B$10,(YEAR(Setup!$B$8)-YEAR($F102)-IF(OR(MONTH($F102)&gt;MONTH(Setup!$B$8),AND(MONTH($F102)=MONTH(Setup!$B$8),DAY($F102)&gt;DAY(Setup!$B$8))),1,0))&gt;Setup!$C$10),"Age "&amp;(YEAR(Setup!$B$8)-YEAR($F102)-IF(OR(MONTH($F102)&gt;MONTH(Setup!$B$8),AND(MONTH($F102)=MONTH(Setup!$B$8),DAY($F102)&gt;DAY(Setup!$B$8))),1,0))&amp;": check the date","")))</f>
        <v/>
      </c>
      <c r="AA102" s="23" t="str">
        <f>IF(COUNTA($B102:$J102,$L102:$M102,$O102:$V102)&gt;0,MID(IF($K102="","; English missing","")&amp;IF($N102="","; History, Civics and Geography missing","")&amp;IF(AND($T102&lt;&gt;"Y",COUNTA($L102:$M102)=0),"; No second language","")&amp;IF(AND($T102="Y",COUNTA($L102:$M102)&gt;0),"; Exempt, but a second language is filled in","")&amp;IF(AND(COUNTA($L102:$M102)=2,$L102&lt;&gt;"Hindi",$M102&lt;&gt;"Hindi"),"; Two second languages: one must be Hindi",""),3,300),"")</f>
        <v/>
      </c>
      <c r="AB102" s="23" t="str">
        <f>IF(COUNTA($B102:$J102,$L102:$M102,$O102:$V102)&gt;0,IF(COUNTA($O102:$Q102)&lt;2,"Needs 2 or 3, has "&amp;COUNTA($O102:$Q102),""),"")</f>
        <v/>
      </c>
      <c r="AC102" s="23" t="str">
        <f>IF(COUNTA($B102:$J102,$L102:$M102,$O102:$V102)&gt;0,IF(COUNTA($R102:$S102)=0,"Needs 1 or 2",IF(AND($R102&lt;&gt;"",$S102&lt;&gt;"",IFERROR(INDEX(Subjects!$F$5:$F$32,MATCH($R102,Subjects!$E$5:$E$32,0)),"?")=IFERROR(INDEX(Subjects!$F$5:$F$32,MATCH($S102,Subjects!$E$5:$E$32,0)),"!")),"Two must be one from A, one from B","")),"")</f>
        <v/>
      </c>
      <c r="AD102" s="23" t="str">
        <f>IF(COUNTA($B102:$J102,$L102:$M102,$O102:$V102)&gt;0,MID(IF(SUM($AG102)=0,"","; "&amp;INDEX(Subjects!$O$5:$O$29,$AH102)&amp;" with "&amp;INDEX(Subjects!$P$5:$P$29,$AH102)&amp;IF($AG102&gt;1," (+"&amp;($AG102-1)&amp;" more)",""))&amp;IF(SUMPRODUCT(($K102:$S102&lt;&gt;"")*(COUNTIF($K102:$S102,$K102:$S102&amp;"")&gt;1))&gt;0,"; Same subject twice",""),3,300),"")</f>
        <v/>
      </c>
      <c r="AE102" s="23" t="str">
        <f>IF(COUNTA($B102:$J102,$L102:$M102,$O102:$V102)&gt;0,MID(IF($U102&lt;&gt;"Y","; Photo","")&amp;IF($V102&lt;&gt;"Y","; Signature",""),3,50),"")</f>
        <v/>
      </c>
      <c r="AF102" s="24" t="str">
        <f>IF(COUNTA($B102:$J102,$L102:$M102,$O102:$V102)&gt;0,IF(SUMPRODUCT(--($X102:$AE102&lt;&gt;""))=0,"OK",SUMPRODUCT(--($X102:$AE102&lt;&gt;""))&amp;" to fix"),"")</f>
        <v/>
      </c>
      <c r="AG102" s="25" t="str">
        <f>IF(COUNTA($B102:$J102,$L102:$M102,$O102:$V102)&gt;0,SUMPRODUCT((Subjects!$O$5:$O$29&lt;&gt;"")*(Subjects!$P$5:$P$29&lt;&gt;"")*(COUNTIF($K102:$S102,Subjects!$O$5:$O$29&amp;"")&gt;0)*(COUNTIF($K102:$S102,Subjects!$P$5:$P$29&amp;"")&gt;0)),"")</f>
        <v/>
      </c>
      <c r="AH102" s="25" t="str">
        <f>IF(SUM($AG102)=0,"",LOOKUP(2,1/((Subjects!$O$5:$O$29&lt;&gt;"")*(Subjects!$P$5:$P$29&lt;&gt;"")*(COUNTIF($K102:$S102,Subjects!$O$5:$O$29&amp;"")&gt;0)*(COUNTIF($K102:$S102,Subjects!$P$5:$P$29&amp;"")&gt;0)),Subjects!$Q$5:$Q$29))</f>
        <v/>
      </c>
    </row>
    <row r="103" spans="1:34" x14ac:dyDescent="0.25">
      <c r="A103" s="19">
        <v>98</v>
      </c>
      <c r="B103" s="8"/>
      <c r="C103" s="20"/>
      <c r="D103" s="4"/>
      <c r="E103" s="8"/>
      <c r="F103" s="21"/>
      <c r="G103" s="8"/>
      <c r="H103" s="4"/>
      <c r="I103" s="4"/>
      <c r="J103" s="4"/>
      <c r="K103" s="8" t="s">
        <v>50</v>
      </c>
      <c r="L103" s="4"/>
      <c r="M103" s="4"/>
      <c r="N103" s="4" t="s">
        <v>53</v>
      </c>
      <c r="O103" s="4"/>
      <c r="P103" s="4"/>
      <c r="Q103" s="4"/>
      <c r="R103" s="4"/>
      <c r="S103" s="4"/>
      <c r="T103" s="8"/>
      <c r="U103" s="8"/>
      <c r="V103" s="8"/>
      <c r="W103" s="22" t="str">
        <f>IF(COUNTA($B103:$J103,$L103:$M103,$O103:$V103)&gt;0,COUNTA($K103:$S103),"")</f>
        <v/>
      </c>
      <c r="X103" s="23" t="str">
        <f>IF(COUNTA($B103:$J103,$L103:$M103,$O103:$V103)&gt;0,MID(IF($B103="","; Section","")&amp;IF($C103="","; Admission no.","")&amp;IF($D103="","; Name","")&amp;IF($E103="","; Gender","")&amp;IF($F103="","; Date of birth","")&amp;IF($G103="","; Nationality","")&amp;IF(COUNTA($H103:$J103)=0,"; Parent or guardian",""),3,300),"")</f>
        <v/>
      </c>
      <c r="Y103" s="23" t="str">
        <f>IF(COUNTA($B103:$J103,$L103:$M103,$O103:$V103)&gt;0,MID(IF($D103="","",IF($D103&lt;&gt;TRIM($D103),"; Name: extra spaces","")&amp;IF(SUMPRODUCT(--ISNUMBER(FIND(" "&amp;{"a","b","c","d","e","f","g","h","i","j","k","l","m","n","o","p","q","r","s","t","u","v","w","x","y","z"}," "&amp;$D103)))&gt;0,"; Name: small first letter",""))&amp;IF($H103="","",IF($H103&lt;&gt;TRIM($H103),"; Mother: extra spaces","")&amp;IF(SUMPRODUCT(--ISNUMBER(FIND(" "&amp;{"a","b","c","d","e","f","g","h","i","j","k","l","m","n","o","p","q","r","s","t","u","v","w","x","y","z"}," "&amp;$H103)))&gt;0,"; Mother: small first letter",""))&amp;IF($I103="","",IF($I103&lt;&gt;TRIM($I103),"; Father: extra spaces","")&amp;IF(SUMPRODUCT(--ISNUMBER(FIND(" "&amp;{"a","b","c","d","e","f","g","h","i","j","k","l","m","n","o","p","q","r","s","t","u","v","w","x","y","z"}," "&amp;$I103)))&gt;0,"; Father: small first letter",""))&amp;IF($J103="","",IF($J103&lt;&gt;TRIM($J103),"; Guardian: extra spaces","")&amp;IF(SUMPRODUCT(--ISNUMBER(FIND(" "&amp;{"a","b","c","d","e","f","g","h","i","j","k","l","m","n","o","p","q","r","s","t","u","v","w","x","y","z"}," "&amp;$J103)))&gt;0,"; Guardian: small first letter","")),3,300),"")</f>
        <v/>
      </c>
      <c r="Z103" s="23" t="str">
        <f>IF(OR(NOT(COUNTA($B103:$J103,$L103:$M103,$O103:$V103)&gt;0),$F103=""),"",IF(NOT(ISNUMBER($F103)),"Not a date",IF(OR((YEAR(Setup!$B$8)-YEAR($F103)-IF(OR(MONTH($F103)&gt;MONTH(Setup!$B$8),AND(MONTH($F103)=MONTH(Setup!$B$8),DAY($F103)&gt;DAY(Setup!$B$8))),1,0))&lt;Setup!$B$10,(YEAR(Setup!$B$8)-YEAR($F103)-IF(OR(MONTH($F103)&gt;MONTH(Setup!$B$8),AND(MONTH($F103)=MONTH(Setup!$B$8),DAY($F103)&gt;DAY(Setup!$B$8))),1,0))&gt;Setup!$C$10),"Age "&amp;(YEAR(Setup!$B$8)-YEAR($F103)-IF(OR(MONTH($F103)&gt;MONTH(Setup!$B$8),AND(MONTH($F103)=MONTH(Setup!$B$8),DAY($F103)&gt;DAY(Setup!$B$8))),1,0))&amp;": check the date","")))</f>
        <v/>
      </c>
      <c r="AA103" s="23" t="str">
        <f>IF(COUNTA($B103:$J103,$L103:$M103,$O103:$V103)&gt;0,MID(IF($K103="","; English missing","")&amp;IF($N103="","; History, Civics and Geography missing","")&amp;IF(AND($T103&lt;&gt;"Y",COUNTA($L103:$M103)=0),"; No second language","")&amp;IF(AND($T103="Y",COUNTA($L103:$M103)&gt;0),"; Exempt, but a second language is filled in","")&amp;IF(AND(COUNTA($L103:$M103)=2,$L103&lt;&gt;"Hindi",$M103&lt;&gt;"Hindi"),"; Two second languages: one must be Hindi",""),3,300),"")</f>
        <v/>
      </c>
      <c r="AB103" s="23" t="str">
        <f>IF(COUNTA($B103:$J103,$L103:$M103,$O103:$V103)&gt;0,IF(COUNTA($O103:$Q103)&lt;2,"Needs 2 or 3, has "&amp;COUNTA($O103:$Q103),""),"")</f>
        <v/>
      </c>
      <c r="AC103" s="23" t="str">
        <f>IF(COUNTA($B103:$J103,$L103:$M103,$O103:$V103)&gt;0,IF(COUNTA($R103:$S103)=0,"Needs 1 or 2",IF(AND($R103&lt;&gt;"",$S103&lt;&gt;"",IFERROR(INDEX(Subjects!$F$5:$F$32,MATCH($R103,Subjects!$E$5:$E$32,0)),"?")=IFERROR(INDEX(Subjects!$F$5:$F$32,MATCH($S103,Subjects!$E$5:$E$32,0)),"!")),"Two must be one from A, one from B","")),"")</f>
        <v/>
      </c>
      <c r="AD103" s="23" t="str">
        <f>IF(COUNTA($B103:$J103,$L103:$M103,$O103:$V103)&gt;0,MID(IF(SUM($AG103)=0,"","; "&amp;INDEX(Subjects!$O$5:$O$29,$AH103)&amp;" with "&amp;INDEX(Subjects!$P$5:$P$29,$AH103)&amp;IF($AG103&gt;1," (+"&amp;($AG103-1)&amp;" more)",""))&amp;IF(SUMPRODUCT(($K103:$S103&lt;&gt;"")*(COUNTIF($K103:$S103,$K103:$S103&amp;"")&gt;1))&gt;0,"; Same subject twice",""),3,300),"")</f>
        <v/>
      </c>
      <c r="AE103" s="23" t="str">
        <f>IF(COUNTA($B103:$J103,$L103:$M103,$O103:$V103)&gt;0,MID(IF($U103&lt;&gt;"Y","; Photo","")&amp;IF($V103&lt;&gt;"Y","; Signature",""),3,50),"")</f>
        <v/>
      </c>
      <c r="AF103" s="24" t="str">
        <f>IF(COUNTA($B103:$J103,$L103:$M103,$O103:$V103)&gt;0,IF(SUMPRODUCT(--($X103:$AE103&lt;&gt;""))=0,"OK",SUMPRODUCT(--($X103:$AE103&lt;&gt;""))&amp;" to fix"),"")</f>
        <v/>
      </c>
      <c r="AG103" s="25" t="str">
        <f>IF(COUNTA($B103:$J103,$L103:$M103,$O103:$V103)&gt;0,SUMPRODUCT((Subjects!$O$5:$O$29&lt;&gt;"")*(Subjects!$P$5:$P$29&lt;&gt;"")*(COUNTIF($K103:$S103,Subjects!$O$5:$O$29&amp;"")&gt;0)*(COUNTIF($K103:$S103,Subjects!$P$5:$P$29&amp;"")&gt;0)),"")</f>
        <v/>
      </c>
      <c r="AH103" s="25" t="str">
        <f>IF(SUM($AG103)=0,"",LOOKUP(2,1/((Subjects!$O$5:$O$29&lt;&gt;"")*(Subjects!$P$5:$P$29&lt;&gt;"")*(COUNTIF($K103:$S103,Subjects!$O$5:$O$29&amp;"")&gt;0)*(COUNTIF($K103:$S103,Subjects!$P$5:$P$29&amp;"")&gt;0)),Subjects!$Q$5:$Q$29))</f>
        <v/>
      </c>
    </row>
    <row r="104" spans="1:34" x14ac:dyDescent="0.25">
      <c r="A104" s="19">
        <v>99</v>
      </c>
      <c r="B104" s="8"/>
      <c r="C104" s="20"/>
      <c r="D104" s="4"/>
      <c r="E104" s="8"/>
      <c r="F104" s="21"/>
      <c r="G104" s="8"/>
      <c r="H104" s="4"/>
      <c r="I104" s="4"/>
      <c r="J104" s="4"/>
      <c r="K104" s="8" t="s">
        <v>50</v>
      </c>
      <c r="L104" s="4"/>
      <c r="M104" s="4"/>
      <c r="N104" s="4" t="s">
        <v>53</v>
      </c>
      <c r="O104" s="4"/>
      <c r="P104" s="4"/>
      <c r="Q104" s="4"/>
      <c r="R104" s="4"/>
      <c r="S104" s="4"/>
      <c r="T104" s="8"/>
      <c r="U104" s="8"/>
      <c r="V104" s="8"/>
      <c r="W104" s="22" t="str">
        <f>IF(COUNTA($B104:$J104,$L104:$M104,$O104:$V104)&gt;0,COUNTA($K104:$S104),"")</f>
        <v/>
      </c>
      <c r="X104" s="23" t="str">
        <f>IF(COUNTA($B104:$J104,$L104:$M104,$O104:$V104)&gt;0,MID(IF($B104="","; Section","")&amp;IF($C104="","; Admission no.","")&amp;IF($D104="","; Name","")&amp;IF($E104="","; Gender","")&amp;IF($F104="","; Date of birth","")&amp;IF($G104="","; Nationality","")&amp;IF(COUNTA($H104:$J104)=0,"; Parent or guardian",""),3,300),"")</f>
        <v/>
      </c>
      <c r="Y104" s="23" t="str">
        <f>IF(COUNTA($B104:$J104,$L104:$M104,$O104:$V104)&gt;0,MID(IF($D104="","",IF($D104&lt;&gt;TRIM($D104),"; Name: extra spaces","")&amp;IF(SUMPRODUCT(--ISNUMBER(FIND(" "&amp;{"a","b","c","d","e","f","g","h","i","j","k","l","m","n","o","p","q","r","s","t","u","v","w","x","y","z"}," "&amp;$D104)))&gt;0,"; Name: small first letter",""))&amp;IF($H104="","",IF($H104&lt;&gt;TRIM($H104),"; Mother: extra spaces","")&amp;IF(SUMPRODUCT(--ISNUMBER(FIND(" "&amp;{"a","b","c","d","e","f","g","h","i","j","k","l","m","n","o","p","q","r","s","t","u","v","w","x","y","z"}," "&amp;$H104)))&gt;0,"; Mother: small first letter",""))&amp;IF($I104="","",IF($I104&lt;&gt;TRIM($I104),"; Father: extra spaces","")&amp;IF(SUMPRODUCT(--ISNUMBER(FIND(" "&amp;{"a","b","c","d","e","f","g","h","i","j","k","l","m","n","o","p","q","r","s","t","u","v","w","x","y","z"}," "&amp;$I104)))&gt;0,"; Father: small first letter",""))&amp;IF($J104="","",IF($J104&lt;&gt;TRIM($J104),"; Guardian: extra spaces","")&amp;IF(SUMPRODUCT(--ISNUMBER(FIND(" "&amp;{"a","b","c","d","e","f","g","h","i","j","k","l","m","n","o","p","q","r","s","t","u","v","w","x","y","z"}," "&amp;$J104)))&gt;0,"; Guardian: small first letter","")),3,300),"")</f>
        <v/>
      </c>
      <c r="Z104" s="23" t="str">
        <f>IF(OR(NOT(COUNTA($B104:$J104,$L104:$M104,$O104:$V104)&gt;0),$F104=""),"",IF(NOT(ISNUMBER($F104)),"Not a date",IF(OR((YEAR(Setup!$B$8)-YEAR($F104)-IF(OR(MONTH($F104)&gt;MONTH(Setup!$B$8),AND(MONTH($F104)=MONTH(Setup!$B$8),DAY($F104)&gt;DAY(Setup!$B$8))),1,0))&lt;Setup!$B$10,(YEAR(Setup!$B$8)-YEAR($F104)-IF(OR(MONTH($F104)&gt;MONTH(Setup!$B$8),AND(MONTH($F104)=MONTH(Setup!$B$8),DAY($F104)&gt;DAY(Setup!$B$8))),1,0))&gt;Setup!$C$10),"Age "&amp;(YEAR(Setup!$B$8)-YEAR($F104)-IF(OR(MONTH($F104)&gt;MONTH(Setup!$B$8),AND(MONTH($F104)=MONTH(Setup!$B$8),DAY($F104)&gt;DAY(Setup!$B$8))),1,0))&amp;": check the date","")))</f>
        <v/>
      </c>
      <c r="AA104" s="23" t="str">
        <f>IF(COUNTA($B104:$J104,$L104:$M104,$O104:$V104)&gt;0,MID(IF($K104="","; English missing","")&amp;IF($N104="","; History, Civics and Geography missing","")&amp;IF(AND($T104&lt;&gt;"Y",COUNTA($L104:$M104)=0),"; No second language","")&amp;IF(AND($T104="Y",COUNTA($L104:$M104)&gt;0),"; Exempt, but a second language is filled in","")&amp;IF(AND(COUNTA($L104:$M104)=2,$L104&lt;&gt;"Hindi",$M104&lt;&gt;"Hindi"),"; Two second languages: one must be Hindi",""),3,300),"")</f>
        <v/>
      </c>
      <c r="AB104" s="23" t="str">
        <f>IF(COUNTA($B104:$J104,$L104:$M104,$O104:$V104)&gt;0,IF(COUNTA($O104:$Q104)&lt;2,"Needs 2 or 3, has "&amp;COUNTA($O104:$Q104),""),"")</f>
        <v/>
      </c>
      <c r="AC104" s="23" t="str">
        <f>IF(COUNTA($B104:$J104,$L104:$M104,$O104:$V104)&gt;0,IF(COUNTA($R104:$S104)=0,"Needs 1 or 2",IF(AND($R104&lt;&gt;"",$S104&lt;&gt;"",IFERROR(INDEX(Subjects!$F$5:$F$32,MATCH($R104,Subjects!$E$5:$E$32,0)),"?")=IFERROR(INDEX(Subjects!$F$5:$F$32,MATCH($S104,Subjects!$E$5:$E$32,0)),"!")),"Two must be one from A, one from B","")),"")</f>
        <v/>
      </c>
      <c r="AD104" s="23" t="str">
        <f>IF(COUNTA($B104:$J104,$L104:$M104,$O104:$V104)&gt;0,MID(IF(SUM($AG104)=0,"","; "&amp;INDEX(Subjects!$O$5:$O$29,$AH104)&amp;" with "&amp;INDEX(Subjects!$P$5:$P$29,$AH104)&amp;IF($AG104&gt;1," (+"&amp;($AG104-1)&amp;" more)",""))&amp;IF(SUMPRODUCT(($K104:$S104&lt;&gt;"")*(COUNTIF($K104:$S104,$K104:$S104&amp;"")&gt;1))&gt;0,"; Same subject twice",""),3,300),"")</f>
        <v/>
      </c>
      <c r="AE104" s="23" t="str">
        <f>IF(COUNTA($B104:$J104,$L104:$M104,$O104:$V104)&gt;0,MID(IF($U104&lt;&gt;"Y","; Photo","")&amp;IF($V104&lt;&gt;"Y","; Signature",""),3,50),"")</f>
        <v/>
      </c>
      <c r="AF104" s="24" t="str">
        <f>IF(COUNTA($B104:$J104,$L104:$M104,$O104:$V104)&gt;0,IF(SUMPRODUCT(--($X104:$AE104&lt;&gt;""))=0,"OK",SUMPRODUCT(--($X104:$AE104&lt;&gt;""))&amp;" to fix"),"")</f>
        <v/>
      </c>
      <c r="AG104" s="25" t="str">
        <f>IF(COUNTA($B104:$J104,$L104:$M104,$O104:$V104)&gt;0,SUMPRODUCT((Subjects!$O$5:$O$29&lt;&gt;"")*(Subjects!$P$5:$P$29&lt;&gt;"")*(COUNTIF($K104:$S104,Subjects!$O$5:$O$29&amp;"")&gt;0)*(COUNTIF($K104:$S104,Subjects!$P$5:$P$29&amp;"")&gt;0)),"")</f>
        <v/>
      </c>
      <c r="AH104" s="25" t="str">
        <f>IF(SUM($AG104)=0,"",LOOKUP(2,1/((Subjects!$O$5:$O$29&lt;&gt;"")*(Subjects!$P$5:$P$29&lt;&gt;"")*(COUNTIF($K104:$S104,Subjects!$O$5:$O$29&amp;"")&gt;0)*(COUNTIF($K104:$S104,Subjects!$P$5:$P$29&amp;"")&gt;0)),Subjects!$Q$5:$Q$29))</f>
        <v/>
      </c>
    </row>
    <row r="105" spans="1:34" x14ac:dyDescent="0.25">
      <c r="A105" s="19">
        <v>100</v>
      </c>
      <c r="B105" s="8"/>
      <c r="C105" s="20"/>
      <c r="D105" s="4"/>
      <c r="E105" s="8"/>
      <c r="F105" s="21"/>
      <c r="G105" s="8"/>
      <c r="H105" s="4"/>
      <c r="I105" s="4"/>
      <c r="J105" s="4"/>
      <c r="K105" s="8" t="s">
        <v>50</v>
      </c>
      <c r="L105" s="4"/>
      <c r="M105" s="4"/>
      <c r="N105" s="4" t="s">
        <v>53</v>
      </c>
      <c r="O105" s="4"/>
      <c r="P105" s="4"/>
      <c r="Q105" s="4"/>
      <c r="R105" s="4"/>
      <c r="S105" s="4"/>
      <c r="T105" s="8"/>
      <c r="U105" s="8"/>
      <c r="V105" s="8"/>
      <c r="W105" s="22" t="str">
        <f>IF(COUNTA($B105:$J105,$L105:$M105,$O105:$V105)&gt;0,COUNTA($K105:$S105),"")</f>
        <v/>
      </c>
      <c r="X105" s="23" t="str">
        <f>IF(COUNTA($B105:$J105,$L105:$M105,$O105:$V105)&gt;0,MID(IF($B105="","; Section","")&amp;IF($C105="","; Admission no.","")&amp;IF($D105="","; Name","")&amp;IF($E105="","; Gender","")&amp;IF($F105="","; Date of birth","")&amp;IF($G105="","; Nationality","")&amp;IF(COUNTA($H105:$J105)=0,"; Parent or guardian",""),3,300),"")</f>
        <v/>
      </c>
      <c r="Y105" s="23" t="str">
        <f>IF(COUNTA($B105:$J105,$L105:$M105,$O105:$V105)&gt;0,MID(IF($D105="","",IF($D105&lt;&gt;TRIM($D105),"; Name: extra spaces","")&amp;IF(SUMPRODUCT(--ISNUMBER(FIND(" "&amp;{"a","b","c","d","e","f","g","h","i","j","k","l","m","n","o","p","q","r","s","t","u","v","w","x","y","z"}," "&amp;$D105)))&gt;0,"; Name: small first letter",""))&amp;IF($H105="","",IF($H105&lt;&gt;TRIM($H105),"; Mother: extra spaces","")&amp;IF(SUMPRODUCT(--ISNUMBER(FIND(" "&amp;{"a","b","c","d","e","f","g","h","i","j","k","l","m","n","o","p","q","r","s","t","u","v","w","x","y","z"}," "&amp;$H105)))&gt;0,"; Mother: small first letter",""))&amp;IF($I105="","",IF($I105&lt;&gt;TRIM($I105),"; Father: extra spaces","")&amp;IF(SUMPRODUCT(--ISNUMBER(FIND(" "&amp;{"a","b","c","d","e","f","g","h","i","j","k","l","m","n","o","p","q","r","s","t","u","v","w","x","y","z"}," "&amp;$I105)))&gt;0,"; Father: small first letter",""))&amp;IF($J105="","",IF($J105&lt;&gt;TRIM($J105),"; Guardian: extra spaces","")&amp;IF(SUMPRODUCT(--ISNUMBER(FIND(" "&amp;{"a","b","c","d","e","f","g","h","i","j","k","l","m","n","o","p","q","r","s","t","u","v","w","x","y","z"}," "&amp;$J105)))&gt;0,"; Guardian: small first letter","")),3,300),"")</f>
        <v/>
      </c>
      <c r="Z105" s="23" t="str">
        <f>IF(OR(NOT(COUNTA($B105:$J105,$L105:$M105,$O105:$V105)&gt;0),$F105=""),"",IF(NOT(ISNUMBER($F105)),"Not a date",IF(OR((YEAR(Setup!$B$8)-YEAR($F105)-IF(OR(MONTH($F105)&gt;MONTH(Setup!$B$8),AND(MONTH($F105)=MONTH(Setup!$B$8),DAY($F105)&gt;DAY(Setup!$B$8))),1,0))&lt;Setup!$B$10,(YEAR(Setup!$B$8)-YEAR($F105)-IF(OR(MONTH($F105)&gt;MONTH(Setup!$B$8),AND(MONTH($F105)=MONTH(Setup!$B$8),DAY($F105)&gt;DAY(Setup!$B$8))),1,0))&gt;Setup!$C$10),"Age "&amp;(YEAR(Setup!$B$8)-YEAR($F105)-IF(OR(MONTH($F105)&gt;MONTH(Setup!$B$8),AND(MONTH($F105)=MONTH(Setup!$B$8),DAY($F105)&gt;DAY(Setup!$B$8))),1,0))&amp;": check the date","")))</f>
        <v/>
      </c>
      <c r="AA105" s="23" t="str">
        <f>IF(COUNTA($B105:$J105,$L105:$M105,$O105:$V105)&gt;0,MID(IF($K105="","; English missing","")&amp;IF($N105="","; History, Civics and Geography missing","")&amp;IF(AND($T105&lt;&gt;"Y",COUNTA($L105:$M105)=0),"; No second language","")&amp;IF(AND($T105="Y",COUNTA($L105:$M105)&gt;0),"; Exempt, but a second language is filled in","")&amp;IF(AND(COUNTA($L105:$M105)=2,$L105&lt;&gt;"Hindi",$M105&lt;&gt;"Hindi"),"; Two second languages: one must be Hindi",""),3,300),"")</f>
        <v/>
      </c>
      <c r="AB105" s="23" t="str">
        <f>IF(COUNTA($B105:$J105,$L105:$M105,$O105:$V105)&gt;0,IF(COUNTA($O105:$Q105)&lt;2,"Needs 2 or 3, has "&amp;COUNTA($O105:$Q105),""),"")</f>
        <v/>
      </c>
      <c r="AC105" s="23" t="str">
        <f>IF(COUNTA($B105:$J105,$L105:$M105,$O105:$V105)&gt;0,IF(COUNTA($R105:$S105)=0,"Needs 1 or 2",IF(AND($R105&lt;&gt;"",$S105&lt;&gt;"",IFERROR(INDEX(Subjects!$F$5:$F$32,MATCH($R105,Subjects!$E$5:$E$32,0)),"?")=IFERROR(INDEX(Subjects!$F$5:$F$32,MATCH($S105,Subjects!$E$5:$E$32,0)),"!")),"Two must be one from A, one from B","")),"")</f>
        <v/>
      </c>
      <c r="AD105" s="23" t="str">
        <f>IF(COUNTA($B105:$J105,$L105:$M105,$O105:$V105)&gt;0,MID(IF(SUM($AG105)=0,"","; "&amp;INDEX(Subjects!$O$5:$O$29,$AH105)&amp;" with "&amp;INDEX(Subjects!$P$5:$P$29,$AH105)&amp;IF($AG105&gt;1," (+"&amp;($AG105-1)&amp;" more)",""))&amp;IF(SUMPRODUCT(($K105:$S105&lt;&gt;"")*(COUNTIF($K105:$S105,$K105:$S105&amp;"")&gt;1))&gt;0,"; Same subject twice",""),3,300),"")</f>
        <v/>
      </c>
      <c r="AE105" s="23" t="str">
        <f>IF(COUNTA($B105:$J105,$L105:$M105,$O105:$V105)&gt;0,MID(IF($U105&lt;&gt;"Y","; Photo","")&amp;IF($V105&lt;&gt;"Y","; Signature",""),3,50),"")</f>
        <v/>
      </c>
      <c r="AF105" s="24" t="str">
        <f>IF(COUNTA($B105:$J105,$L105:$M105,$O105:$V105)&gt;0,IF(SUMPRODUCT(--($X105:$AE105&lt;&gt;""))=0,"OK",SUMPRODUCT(--($X105:$AE105&lt;&gt;""))&amp;" to fix"),"")</f>
        <v/>
      </c>
      <c r="AG105" s="25" t="str">
        <f>IF(COUNTA($B105:$J105,$L105:$M105,$O105:$V105)&gt;0,SUMPRODUCT((Subjects!$O$5:$O$29&lt;&gt;"")*(Subjects!$P$5:$P$29&lt;&gt;"")*(COUNTIF($K105:$S105,Subjects!$O$5:$O$29&amp;"")&gt;0)*(COUNTIF($K105:$S105,Subjects!$P$5:$P$29&amp;"")&gt;0)),"")</f>
        <v/>
      </c>
      <c r="AH105" s="25" t="str">
        <f>IF(SUM($AG105)=0,"",LOOKUP(2,1/((Subjects!$O$5:$O$29&lt;&gt;"")*(Subjects!$P$5:$P$29&lt;&gt;"")*(COUNTIF($K105:$S105,Subjects!$O$5:$O$29&amp;"")&gt;0)*(COUNTIF($K105:$S105,Subjects!$P$5:$P$29&amp;"")&gt;0)),Subjects!$Q$5:$Q$29))</f>
        <v/>
      </c>
    </row>
    <row r="106" spans="1:34" x14ac:dyDescent="0.25">
      <c r="A106" s="19">
        <v>101</v>
      </c>
      <c r="B106" s="8"/>
      <c r="C106" s="20"/>
      <c r="D106" s="4"/>
      <c r="E106" s="8"/>
      <c r="F106" s="21"/>
      <c r="G106" s="8"/>
      <c r="H106" s="4"/>
      <c r="I106" s="4"/>
      <c r="J106" s="4"/>
      <c r="K106" s="8" t="s">
        <v>50</v>
      </c>
      <c r="L106" s="4"/>
      <c r="M106" s="4"/>
      <c r="N106" s="4" t="s">
        <v>53</v>
      </c>
      <c r="O106" s="4"/>
      <c r="P106" s="4"/>
      <c r="Q106" s="4"/>
      <c r="R106" s="4"/>
      <c r="S106" s="4"/>
      <c r="T106" s="8"/>
      <c r="U106" s="8"/>
      <c r="V106" s="8"/>
      <c r="W106" s="22" t="str">
        <f>IF(COUNTA($B106:$J106,$L106:$M106,$O106:$V106)&gt;0,COUNTA($K106:$S106),"")</f>
        <v/>
      </c>
      <c r="X106" s="23" t="str">
        <f>IF(COUNTA($B106:$J106,$L106:$M106,$O106:$V106)&gt;0,MID(IF($B106="","; Section","")&amp;IF($C106="","; Admission no.","")&amp;IF($D106="","; Name","")&amp;IF($E106="","; Gender","")&amp;IF($F106="","; Date of birth","")&amp;IF($G106="","; Nationality","")&amp;IF(COUNTA($H106:$J106)=0,"; Parent or guardian",""),3,300),"")</f>
        <v/>
      </c>
      <c r="Y106" s="23" t="str">
        <f>IF(COUNTA($B106:$J106,$L106:$M106,$O106:$V106)&gt;0,MID(IF($D106="","",IF($D106&lt;&gt;TRIM($D106),"; Name: extra spaces","")&amp;IF(SUMPRODUCT(--ISNUMBER(FIND(" "&amp;{"a","b","c","d","e","f","g","h","i","j","k","l","m","n","o","p","q","r","s","t","u","v","w","x","y","z"}," "&amp;$D106)))&gt;0,"; Name: small first letter",""))&amp;IF($H106="","",IF($H106&lt;&gt;TRIM($H106),"; Mother: extra spaces","")&amp;IF(SUMPRODUCT(--ISNUMBER(FIND(" "&amp;{"a","b","c","d","e","f","g","h","i","j","k","l","m","n","o","p","q","r","s","t","u","v","w","x","y","z"}," "&amp;$H106)))&gt;0,"; Mother: small first letter",""))&amp;IF($I106="","",IF($I106&lt;&gt;TRIM($I106),"; Father: extra spaces","")&amp;IF(SUMPRODUCT(--ISNUMBER(FIND(" "&amp;{"a","b","c","d","e","f","g","h","i","j","k","l","m","n","o","p","q","r","s","t","u","v","w","x","y","z"}," "&amp;$I106)))&gt;0,"; Father: small first letter",""))&amp;IF($J106="","",IF($J106&lt;&gt;TRIM($J106),"; Guardian: extra spaces","")&amp;IF(SUMPRODUCT(--ISNUMBER(FIND(" "&amp;{"a","b","c","d","e","f","g","h","i","j","k","l","m","n","o","p","q","r","s","t","u","v","w","x","y","z"}," "&amp;$J106)))&gt;0,"; Guardian: small first letter","")),3,300),"")</f>
        <v/>
      </c>
      <c r="Z106" s="23" t="str">
        <f>IF(OR(NOT(COUNTA($B106:$J106,$L106:$M106,$O106:$V106)&gt;0),$F106=""),"",IF(NOT(ISNUMBER($F106)),"Not a date",IF(OR((YEAR(Setup!$B$8)-YEAR($F106)-IF(OR(MONTH($F106)&gt;MONTH(Setup!$B$8),AND(MONTH($F106)=MONTH(Setup!$B$8),DAY($F106)&gt;DAY(Setup!$B$8))),1,0))&lt;Setup!$B$10,(YEAR(Setup!$B$8)-YEAR($F106)-IF(OR(MONTH($F106)&gt;MONTH(Setup!$B$8),AND(MONTH($F106)=MONTH(Setup!$B$8),DAY($F106)&gt;DAY(Setup!$B$8))),1,0))&gt;Setup!$C$10),"Age "&amp;(YEAR(Setup!$B$8)-YEAR($F106)-IF(OR(MONTH($F106)&gt;MONTH(Setup!$B$8),AND(MONTH($F106)=MONTH(Setup!$B$8),DAY($F106)&gt;DAY(Setup!$B$8))),1,0))&amp;": check the date","")))</f>
        <v/>
      </c>
      <c r="AA106" s="23" t="str">
        <f>IF(COUNTA($B106:$J106,$L106:$M106,$O106:$V106)&gt;0,MID(IF($K106="","; English missing","")&amp;IF($N106="","; History, Civics and Geography missing","")&amp;IF(AND($T106&lt;&gt;"Y",COUNTA($L106:$M106)=0),"; No second language","")&amp;IF(AND($T106="Y",COUNTA($L106:$M106)&gt;0),"; Exempt, but a second language is filled in","")&amp;IF(AND(COUNTA($L106:$M106)=2,$L106&lt;&gt;"Hindi",$M106&lt;&gt;"Hindi"),"; Two second languages: one must be Hindi",""),3,300),"")</f>
        <v/>
      </c>
      <c r="AB106" s="23" t="str">
        <f>IF(COUNTA($B106:$J106,$L106:$M106,$O106:$V106)&gt;0,IF(COUNTA($O106:$Q106)&lt;2,"Needs 2 or 3, has "&amp;COUNTA($O106:$Q106),""),"")</f>
        <v/>
      </c>
      <c r="AC106" s="23" t="str">
        <f>IF(COUNTA($B106:$J106,$L106:$M106,$O106:$V106)&gt;0,IF(COUNTA($R106:$S106)=0,"Needs 1 or 2",IF(AND($R106&lt;&gt;"",$S106&lt;&gt;"",IFERROR(INDEX(Subjects!$F$5:$F$32,MATCH($R106,Subjects!$E$5:$E$32,0)),"?")=IFERROR(INDEX(Subjects!$F$5:$F$32,MATCH($S106,Subjects!$E$5:$E$32,0)),"!")),"Two must be one from A, one from B","")),"")</f>
        <v/>
      </c>
      <c r="AD106" s="23" t="str">
        <f>IF(COUNTA($B106:$J106,$L106:$M106,$O106:$V106)&gt;0,MID(IF(SUM($AG106)=0,"","; "&amp;INDEX(Subjects!$O$5:$O$29,$AH106)&amp;" with "&amp;INDEX(Subjects!$P$5:$P$29,$AH106)&amp;IF($AG106&gt;1," (+"&amp;($AG106-1)&amp;" more)",""))&amp;IF(SUMPRODUCT(($K106:$S106&lt;&gt;"")*(COUNTIF($K106:$S106,$K106:$S106&amp;"")&gt;1))&gt;0,"; Same subject twice",""),3,300),"")</f>
        <v/>
      </c>
      <c r="AE106" s="23" t="str">
        <f>IF(COUNTA($B106:$J106,$L106:$M106,$O106:$V106)&gt;0,MID(IF($U106&lt;&gt;"Y","; Photo","")&amp;IF($V106&lt;&gt;"Y","; Signature",""),3,50),"")</f>
        <v/>
      </c>
      <c r="AF106" s="24" t="str">
        <f>IF(COUNTA($B106:$J106,$L106:$M106,$O106:$V106)&gt;0,IF(SUMPRODUCT(--($X106:$AE106&lt;&gt;""))=0,"OK",SUMPRODUCT(--($X106:$AE106&lt;&gt;""))&amp;" to fix"),"")</f>
        <v/>
      </c>
      <c r="AG106" s="25" t="str">
        <f>IF(COUNTA($B106:$J106,$L106:$M106,$O106:$V106)&gt;0,SUMPRODUCT((Subjects!$O$5:$O$29&lt;&gt;"")*(Subjects!$P$5:$P$29&lt;&gt;"")*(COUNTIF($K106:$S106,Subjects!$O$5:$O$29&amp;"")&gt;0)*(COUNTIF($K106:$S106,Subjects!$P$5:$P$29&amp;"")&gt;0)),"")</f>
        <v/>
      </c>
      <c r="AH106" s="25" t="str">
        <f>IF(SUM($AG106)=0,"",LOOKUP(2,1/((Subjects!$O$5:$O$29&lt;&gt;"")*(Subjects!$P$5:$P$29&lt;&gt;"")*(COUNTIF($K106:$S106,Subjects!$O$5:$O$29&amp;"")&gt;0)*(COUNTIF($K106:$S106,Subjects!$P$5:$P$29&amp;"")&gt;0)),Subjects!$Q$5:$Q$29))</f>
        <v/>
      </c>
    </row>
    <row r="107" spans="1:34" x14ac:dyDescent="0.25">
      <c r="A107" s="19">
        <v>102</v>
      </c>
      <c r="B107" s="8"/>
      <c r="C107" s="20"/>
      <c r="D107" s="4"/>
      <c r="E107" s="8"/>
      <c r="F107" s="21"/>
      <c r="G107" s="8"/>
      <c r="H107" s="4"/>
      <c r="I107" s="4"/>
      <c r="J107" s="4"/>
      <c r="K107" s="8" t="s">
        <v>50</v>
      </c>
      <c r="L107" s="4"/>
      <c r="M107" s="4"/>
      <c r="N107" s="4" t="s">
        <v>53</v>
      </c>
      <c r="O107" s="4"/>
      <c r="P107" s="4"/>
      <c r="Q107" s="4"/>
      <c r="R107" s="4"/>
      <c r="S107" s="4"/>
      <c r="T107" s="8"/>
      <c r="U107" s="8"/>
      <c r="V107" s="8"/>
      <c r="W107" s="22" t="str">
        <f>IF(COUNTA($B107:$J107,$L107:$M107,$O107:$V107)&gt;0,COUNTA($K107:$S107),"")</f>
        <v/>
      </c>
      <c r="X107" s="23" t="str">
        <f>IF(COUNTA($B107:$J107,$L107:$M107,$O107:$V107)&gt;0,MID(IF($B107="","; Section","")&amp;IF($C107="","; Admission no.","")&amp;IF($D107="","; Name","")&amp;IF($E107="","; Gender","")&amp;IF($F107="","; Date of birth","")&amp;IF($G107="","; Nationality","")&amp;IF(COUNTA($H107:$J107)=0,"; Parent or guardian",""),3,300),"")</f>
        <v/>
      </c>
      <c r="Y107" s="23" t="str">
        <f>IF(COUNTA($B107:$J107,$L107:$M107,$O107:$V107)&gt;0,MID(IF($D107="","",IF($D107&lt;&gt;TRIM($D107),"; Name: extra spaces","")&amp;IF(SUMPRODUCT(--ISNUMBER(FIND(" "&amp;{"a","b","c","d","e","f","g","h","i","j","k","l","m","n","o","p","q","r","s","t","u","v","w","x","y","z"}," "&amp;$D107)))&gt;0,"; Name: small first letter",""))&amp;IF($H107="","",IF($H107&lt;&gt;TRIM($H107),"; Mother: extra spaces","")&amp;IF(SUMPRODUCT(--ISNUMBER(FIND(" "&amp;{"a","b","c","d","e","f","g","h","i","j","k","l","m","n","o","p","q","r","s","t","u","v","w","x","y","z"}," "&amp;$H107)))&gt;0,"; Mother: small first letter",""))&amp;IF($I107="","",IF($I107&lt;&gt;TRIM($I107),"; Father: extra spaces","")&amp;IF(SUMPRODUCT(--ISNUMBER(FIND(" "&amp;{"a","b","c","d","e","f","g","h","i","j","k","l","m","n","o","p","q","r","s","t","u","v","w","x","y","z"}," "&amp;$I107)))&gt;0,"; Father: small first letter",""))&amp;IF($J107="","",IF($J107&lt;&gt;TRIM($J107),"; Guardian: extra spaces","")&amp;IF(SUMPRODUCT(--ISNUMBER(FIND(" "&amp;{"a","b","c","d","e","f","g","h","i","j","k","l","m","n","o","p","q","r","s","t","u","v","w","x","y","z"}," "&amp;$J107)))&gt;0,"; Guardian: small first letter","")),3,300),"")</f>
        <v/>
      </c>
      <c r="Z107" s="23" t="str">
        <f>IF(OR(NOT(COUNTA($B107:$J107,$L107:$M107,$O107:$V107)&gt;0),$F107=""),"",IF(NOT(ISNUMBER($F107)),"Not a date",IF(OR((YEAR(Setup!$B$8)-YEAR($F107)-IF(OR(MONTH($F107)&gt;MONTH(Setup!$B$8),AND(MONTH($F107)=MONTH(Setup!$B$8),DAY($F107)&gt;DAY(Setup!$B$8))),1,0))&lt;Setup!$B$10,(YEAR(Setup!$B$8)-YEAR($F107)-IF(OR(MONTH($F107)&gt;MONTH(Setup!$B$8),AND(MONTH($F107)=MONTH(Setup!$B$8),DAY($F107)&gt;DAY(Setup!$B$8))),1,0))&gt;Setup!$C$10),"Age "&amp;(YEAR(Setup!$B$8)-YEAR($F107)-IF(OR(MONTH($F107)&gt;MONTH(Setup!$B$8),AND(MONTH($F107)=MONTH(Setup!$B$8),DAY($F107)&gt;DAY(Setup!$B$8))),1,0))&amp;": check the date","")))</f>
        <v/>
      </c>
      <c r="AA107" s="23" t="str">
        <f>IF(COUNTA($B107:$J107,$L107:$M107,$O107:$V107)&gt;0,MID(IF($K107="","; English missing","")&amp;IF($N107="","; History, Civics and Geography missing","")&amp;IF(AND($T107&lt;&gt;"Y",COUNTA($L107:$M107)=0),"; No second language","")&amp;IF(AND($T107="Y",COUNTA($L107:$M107)&gt;0),"; Exempt, but a second language is filled in","")&amp;IF(AND(COUNTA($L107:$M107)=2,$L107&lt;&gt;"Hindi",$M107&lt;&gt;"Hindi"),"; Two second languages: one must be Hindi",""),3,300),"")</f>
        <v/>
      </c>
      <c r="AB107" s="23" t="str">
        <f>IF(COUNTA($B107:$J107,$L107:$M107,$O107:$V107)&gt;0,IF(COUNTA($O107:$Q107)&lt;2,"Needs 2 or 3, has "&amp;COUNTA($O107:$Q107),""),"")</f>
        <v/>
      </c>
      <c r="AC107" s="23" t="str">
        <f>IF(COUNTA($B107:$J107,$L107:$M107,$O107:$V107)&gt;0,IF(COUNTA($R107:$S107)=0,"Needs 1 or 2",IF(AND($R107&lt;&gt;"",$S107&lt;&gt;"",IFERROR(INDEX(Subjects!$F$5:$F$32,MATCH($R107,Subjects!$E$5:$E$32,0)),"?")=IFERROR(INDEX(Subjects!$F$5:$F$32,MATCH($S107,Subjects!$E$5:$E$32,0)),"!")),"Two must be one from A, one from B","")),"")</f>
        <v/>
      </c>
      <c r="AD107" s="23" t="str">
        <f>IF(COUNTA($B107:$J107,$L107:$M107,$O107:$V107)&gt;0,MID(IF(SUM($AG107)=0,"","; "&amp;INDEX(Subjects!$O$5:$O$29,$AH107)&amp;" with "&amp;INDEX(Subjects!$P$5:$P$29,$AH107)&amp;IF($AG107&gt;1," (+"&amp;($AG107-1)&amp;" more)",""))&amp;IF(SUMPRODUCT(($K107:$S107&lt;&gt;"")*(COUNTIF($K107:$S107,$K107:$S107&amp;"")&gt;1))&gt;0,"; Same subject twice",""),3,300),"")</f>
        <v/>
      </c>
      <c r="AE107" s="23" t="str">
        <f>IF(COUNTA($B107:$J107,$L107:$M107,$O107:$V107)&gt;0,MID(IF($U107&lt;&gt;"Y","; Photo","")&amp;IF($V107&lt;&gt;"Y","; Signature",""),3,50),"")</f>
        <v/>
      </c>
      <c r="AF107" s="24" t="str">
        <f>IF(COUNTA($B107:$J107,$L107:$M107,$O107:$V107)&gt;0,IF(SUMPRODUCT(--($X107:$AE107&lt;&gt;""))=0,"OK",SUMPRODUCT(--($X107:$AE107&lt;&gt;""))&amp;" to fix"),"")</f>
        <v/>
      </c>
      <c r="AG107" s="25" t="str">
        <f>IF(COUNTA($B107:$J107,$L107:$M107,$O107:$V107)&gt;0,SUMPRODUCT((Subjects!$O$5:$O$29&lt;&gt;"")*(Subjects!$P$5:$P$29&lt;&gt;"")*(COUNTIF($K107:$S107,Subjects!$O$5:$O$29&amp;"")&gt;0)*(COUNTIF($K107:$S107,Subjects!$P$5:$P$29&amp;"")&gt;0)),"")</f>
        <v/>
      </c>
      <c r="AH107" s="25" t="str">
        <f>IF(SUM($AG107)=0,"",LOOKUP(2,1/((Subjects!$O$5:$O$29&lt;&gt;"")*(Subjects!$P$5:$P$29&lt;&gt;"")*(COUNTIF($K107:$S107,Subjects!$O$5:$O$29&amp;"")&gt;0)*(COUNTIF($K107:$S107,Subjects!$P$5:$P$29&amp;"")&gt;0)),Subjects!$Q$5:$Q$29))</f>
        <v/>
      </c>
    </row>
    <row r="108" spans="1:34" x14ac:dyDescent="0.25">
      <c r="A108" s="19">
        <v>103</v>
      </c>
      <c r="B108" s="8"/>
      <c r="C108" s="20"/>
      <c r="D108" s="4"/>
      <c r="E108" s="8"/>
      <c r="F108" s="21"/>
      <c r="G108" s="8"/>
      <c r="H108" s="4"/>
      <c r="I108" s="4"/>
      <c r="J108" s="4"/>
      <c r="K108" s="8" t="s">
        <v>50</v>
      </c>
      <c r="L108" s="4"/>
      <c r="M108" s="4"/>
      <c r="N108" s="4" t="s">
        <v>53</v>
      </c>
      <c r="O108" s="4"/>
      <c r="P108" s="4"/>
      <c r="Q108" s="4"/>
      <c r="R108" s="4"/>
      <c r="S108" s="4"/>
      <c r="T108" s="8"/>
      <c r="U108" s="8"/>
      <c r="V108" s="8"/>
      <c r="W108" s="22" t="str">
        <f>IF(COUNTA($B108:$J108,$L108:$M108,$O108:$V108)&gt;0,COUNTA($K108:$S108),"")</f>
        <v/>
      </c>
      <c r="X108" s="23" t="str">
        <f>IF(COUNTA($B108:$J108,$L108:$M108,$O108:$V108)&gt;0,MID(IF($B108="","; Section","")&amp;IF($C108="","; Admission no.","")&amp;IF($D108="","; Name","")&amp;IF($E108="","; Gender","")&amp;IF($F108="","; Date of birth","")&amp;IF($G108="","; Nationality","")&amp;IF(COUNTA($H108:$J108)=0,"; Parent or guardian",""),3,300),"")</f>
        <v/>
      </c>
      <c r="Y108" s="23" t="str">
        <f>IF(COUNTA($B108:$J108,$L108:$M108,$O108:$V108)&gt;0,MID(IF($D108="","",IF($D108&lt;&gt;TRIM($D108),"; Name: extra spaces","")&amp;IF(SUMPRODUCT(--ISNUMBER(FIND(" "&amp;{"a","b","c","d","e","f","g","h","i","j","k","l","m","n","o","p","q","r","s","t","u","v","w","x","y","z"}," "&amp;$D108)))&gt;0,"; Name: small first letter",""))&amp;IF($H108="","",IF($H108&lt;&gt;TRIM($H108),"; Mother: extra spaces","")&amp;IF(SUMPRODUCT(--ISNUMBER(FIND(" "&amp;{"a","b","c","d","e","f","g","h","i","j","k","l","m","n","o","p","q","r","s","t","u","v","w","x","y","z"}," "&amp;$H108)))&gt;0,"; Mother: small first letter",""))&amp;IF($I108="","",IF($I108&lt;&gt;TRIM($I108),"; Father: extra spaces","")&amp;IF(SUMPRODUCT(--ISNUMBER(FIND(" "&amp;{"a","b","c","d","e","f","g","h","i","j","k","l","m","n","o","p","q","r","s","t","u","v","w","x","y","z"}," "&amp;$I108)))&gt;0,"; Father: small first letter",""))&amp;IF($J108="","",IF($J108&lt;&gt;TRIM($J108),"; Guardian: extra spaces","")&amp;IF(SUMPRODUCT(--ISNUMBER(FIND(" "&amp;{"a","b","c","d","e","f","g","h","i","j","k","l","m","n","o","p","q","r","s","t","u","v","w","x","y","z"}," "&amp;$J108)))&gt;0,"; Guardian: small first letter","")),3,300),"")</f>
        <v/>
      </c>
      <c r="Z108" s="23" t="str">
        <f>IF(OR(NOT(COUNTA($B108:$J108,$L108:$M108,$O108:$V108)&gt;0),$F108=""),"",IF(NOT(ISNUMBER($F108)),"Not a date",IF(OR((YEAR(Setup!$B$8)-YEAR($F108)-IF(OR(MONTH($F108)&gt;MONTH(Setup!$B$8),AND(MONTH($F108)=MONTH(Setup!$B$8),DAY($F108)&gt;DAY(Setup!$B$8))),1,0))&lt;Setup!$B$10,(YEAR(Setup!$B$8)-YEAR($F108)-IF(OR(MONTH($F108)&gt;MONTH(Setup!$B$8),AND(MONTH($F108)=MONTH(Setup!$B$8),DAY($F108)&gt;DAY(Setup!$B$8))),1,0))&gt;Setup!$C$10),"Age "&amp;(YEAR(Setup!$B$8)-YEAR($F108)-IF(OR(MONTH($F108)&gt;MONTH(Setup!$B$8),AND(MONTH($F108)=MONTH(Setup!$B$8),DAY($F108)&gt;DAY(Setup!$B$8))),1,0))&amp;": check the date","")))</f>
        <v/>
      </c>
      <c r="AA108" s="23" t="str">
        <f>IF(COUNTA($B108:$J108,$L108:$M108,$O108:$V108)&gt;0,MID(IF($K108="","; English missing","")&amp;IF($N108="","; History, Civics and Geography missing","")&amp;IF(AND($T108&lt;&gt;"Y",COUNTA($L108:$M108)=0),"; No second language","")&amp;IF(AND($T108="Y",COUNTA($L108:$M108)&gt;0),"; Exempt, but a second language is filled in","")&amp;IF(AND(COUNTA($L108:$M108)=2,$L108&lt;&gt;"Hindi",$M108&lt;&gt;"Hindi"),"; Two second languages: one must be Hindi",""),3,300),"")</f>
        <v/>
      </c>
      <c r="AB108" s="23" t="str">
        <f>IF(COUNTA($B108:$J108,$L108:$M108,$O108:$V108)&gt;0,IF(COUNTA($O108:$Q108)&lt;2,"Needs 2 or 3, has "&amp;COUNTA($O108:$Q108),""),"")</f>
        <v/>
      </c>
      <c r="AC108" s="23" t="str">
        <f>IF(COUNTA($B108:$J108,$L108:$M108,$O108:$V108)&gt;0,IF(COUNTA($R108:$S108)=0,"Needs 1 or 2",IF(AND($R108&lt;&gt;"",$S108&lt;&gt;"",IFERROR(INDEX(Subjects!$F$5:$F$32,MATCH($R108,Subjects!$E$5:$E$32,0)),"?")=IFERROR(INDEX(Subjects!$F$5:$F$32,MATCH($S108,Subjects!$E$5:$E$32,0)),"!")),"Two must be one from A, one from B","")),"")</f>
        <v/>
      </c>
      <c r="AD108" s="23" t="str">
        <f>IF(COUNTA($B108:$J108,$L108:$M108,$O108:$V108)&gt;0,MID(IF(SUM($AG108)=0,"","; "&amp;INDEX(Subjects!$O$5:$O$29,$AH108)&amp;" with "&amp;INDEX(Subjects!$P$5:$P$29,$AH108)&amp;IF($AG108&gt;1," (+"&amp;($AG108-1)&amp;" more)",""))&amp;IF(SUMPRODUCT(($K108:$S108&lt;&gt;"")*(COUNTIF($K108:$S108,$K108:$S108&amp;"")&gt;1))&gt;0,"; Same subject twice",""),3,300),"")</f>
        <v/>
      </c>
      <c r="AE108" s="23" t="str">
        <f>IF(COUNTA($B108:$J108,$L108:$M108,$O108:$V108)&gt;0,MID(IF($U108&lt;&gt;"Y","; Photo","")&amp;IF($V108&lt;&gt;"Y","; Signature",""),3,50),"")</f>
        <v/>
      </c>
      <c r="AF108" s="24" t="str">
        <f>IF(COUNTA($B108:$J108,$L108:$M108,$O108:$V108)&gt;0,IF(SUMPRODUCT(--($X108:$AE108&lt;&gt;""))=0,"OK",SUMPRODUCT(--($X108:$AE108&lt;&gt;""))&amp;" to fix"),"")</f>
        <v/>
      </c>
      <c r="AG108" s="25" t="str">
        <f>IF(COUNTA($B108:$J108,$L108:$M108,$O108:$V108)&gt;0,SUMPRODUCT((Subjects!$O$5:$O$29&lt;&gt;"")*(Subjects!$P$5:$P$29&lt;&gt;"")*(COUNTIF($K108:$S108,Subjects!$O$5:$O$29&amp;"")&gt;0)*(COUNTIF($K108:$S108,Subjects!$P$5:$P$29&amp;"")&gt;0)),"")</f>
        <v/>
      </c>
      <c r="AH108" s="25" t="str">
        <f>IF(SUM($AG108)=0,"",LOOKUP(2,1/((Subjects!$O$5:$O$29&lt;&gt;"")*(Subjects!$P$5:$P$29&lt;&gt;"")*(COUNTIF($K108:$S108,Subjects!$O$5:$O$29&amp;"")&gt;0)*(COUNTIF($K108:$S108,Subjects!$P$5:$P$29&amp;"")&gt;0)),Subjects!$Q$5:$Q$29))</f>
        <v/>
      </c>
    </row>
    <row r="109" spans="1:34" x14ac:dyDescent="0.25">
      <c r="A109" s="19">
        <v>104</v>
      </c>
      <c r="B109" s="8"/>
      <c r="C109" s="20"/>
      <c r="D109" s="4"/>
      <c r="E109" s="8"/>
      <c r="F109" s="21"/>
      <c r="G109" s="8"/>
      <c r="H109" s="4"/>
      <c r="I109" s="4"/>
      <c r="J109" s="4"/>
      <c r="K109" s="8" t="s">
        <v>50</v>
      </c>
      <c r="L109" s="4"/>
      <c r="M109" s="4"/>
      <c r="N109" s="4" t="s">
        <v>53</v>
      </c>
      <c r="O109" s="4"/>
      <c r="P109" s="4"/>
      <c r="Q109" s="4"/>
      <c r="R109" s="4"/>
      <c r="S109" s="4"/>
      <c r="T109" s="8"/>
      <c r="U109" s="8"/>
      <c r="V109" s="8"/>
      <c r="W109" s="22" t="str">
        <f>IF(COUNTA($B109:$J109,$L109:$M109,$O109:$V109)&gt;0,COUNTA($K109:$S109),"")</f>
        <v/>
      </c>
      <c r="X109" s="23" t="str">
        <f>IF(COUNTA($B109:$J109,$L109:$M109,$O109:$V109)&gt;0,MID(IF($B109="","; Section","")&amp;IF($C109="","; Admission no.","")&amp;IF($D109="","; Name","")&amp;IF($E109="","; Gender","")&amp;IF($F109="","; Date of birth","")&amp;IF($G109="","; Nationality","")&amp;IF(COUNTA($H109:$J109)=0,"; Parent or guardian",""),3,300),"")</f>
        <v/>
      </c>
      <c r="Y109" s="23" t="str">
        <f>IF(COUNTA($B109:$J109,$L109:$M109,$O109:$V109)&gt;0,MID(IF($D109="","",IF($D109&lt;&gt;TRIM($D109),"; Name: extra spaces","")&amp;IF(SUMPRODUCT(--ISNUMBER(FIND(" "&amp;{"a","b","c","d","e","f","g","h","i","j","k","l","m","n","o","p","q","r","s","t","u","v","w","x","y","z"}," "&amp;$D109)))&gt;0,"; Name: small first letter",""))&amp;IF($H109="","",IF($H109&lt;&gt;TRIM($H109),"; Mother: extra spaces","")&amp;IF(SUMPRODUCT(--ISNUMBER(FIND(" "&amp;{"a","b","c","d","e","f","g","h","i","j","k","l","m","n","o","p","q","r","s","t","u","v","w","x","y","z"}," "&amp;$H109)))&gt;0,"; Mother: small first letter",""))&amp;IF($I109="","",IF($I109&lt;&gt;TRIM($I109),"; Father: extra spaces","")&amp;IF(SUMPRODUCT(--ISNUMBER(FIND(" "&amp;{"a","b","c","d","e","f","g","h","i","j","k","l","m","n","o","p","q","r","s","t","u","v","w","x","y","z"}," "&amp;$I109)))&gt;0,"; Father: small first letter",""))&amp;IF($J109="","",IF($J109&lt;&gt;TRIM($J109),"; Guardian: extra spaces","")&amp;IF(SUMPRODUCT(--ISNUMBER(FIND(" "&amp;{"a","b","c","d","e","f","g","h","i","j","k","l","m","n","o","p","q","r","s","t","u","v","w","x","y","z"}," "&amp;$J109)))&gt;0,"; Guardian: small first letter","")),3,300),"")</f>
        <v/>
      </c>
      <c r="Z109" s="23" t="str">
        <f>IF(OR(NOT(COUNTA($B109:$J109,$L109:$M109,$O109:$V109)&gt;0),$F109=""),"",IF(NOT(ISNUMBER($F109)),"Not a date",IF(OR((YEAR(Setup!$B$8)-YEAR($F109)-IF(OR(MONTH($F109)&gt;MONTH(Setup!$B$8),AND(MONTH($F109)=MONTH(Setup!$B$8),DAY($F109)&gt;DAY(Setup!$B$8))),1,0))&lt;Setup!$B$10,(YEAR(Setup!$B$8)-YEAR($F109)-IF(OR(MONTH($F109)&gt;MONTH(Setup!$B$8),AND(MONTH($F109)=MONTH(Setup!$B$8),DAY($F109)&gt;DAY(Setup!$B$8))),1,0))&gt;Setup!$C$10),"Age "&amp;(YEAR(Setup!$B$8)-YEAR($F109)-IF(OR(MONTH($F109)&gt;MONTH(Setup!$B$8),AND(MONTH($F109)=MONTH(Setup!$B$8),DAY($F109)&gt;DAY(Setup!$B$8))),1,0))&amp;": check the date","")))</f>
        <v/>
      </c>
      <c r="AA109" s="23" t="str">
        <f>IF(COUNTA($B109:$J109,$L109:$M109,$O109:$V109)&gt;0,MID(IF($K109="","; English missing","")&amp;IF($N109="","; History, Civics and Geography missing","")&amp;IF(AND($T109&lt;&gt;"Y",COUNTA($L109:$M109)=0),"; No second language","")&amp;IF(AND($T109="Y",COUNTA($L109:$M109)&gt;0),"; Exempt, but a second language is filled in","")&amp;IF(AND(COUNTA($L109:$M109)=2,$L109&lt;&gt;"Hindi",$M109&lt;&gt;"Hindi"),"; Two second languages: one must be Hindi",""),3,300),"")</f>
        <v/>
      </c>
      <c r="AB109" s="23" t="str">
        <f>IF(COUNTA($B109:$J109,$L109:$M109,$O109:$V109)&gt;0,IF(COUNTA($O109:$Q109)&lt;2,"Needs 2 or 3, has "&amp;COUNTA($O109:$Q109),""),"")</f>
        <v/>
      </c>
      <c r="AC109" s="23" t="str">
        <f>IF(COUNTA($B109:$J109,$L109:$M109,$O109:$V109)&gt;0,IF(COUNTA($R109:$S109)=0,"Needs 1 or 2",IF(AND($R109&lt;&gt;"",$S109&lt;&gt;"",IFERROR(INDEX(Subjects!$F$5:$F$32,MATCH($R109,Subjects!$E$5:$E$32,0)),"?")=IFERROR(INDEX(Subjects!$F$5:$F$32,MATCH($S109,Subjects!$E$5:$E$32,0)),"!")),"Two must be one from A, one from B","")),"")</f>
        <v/>
      </c>
      <c r="AD109" s="23" t="str">
        <f>IF(COUNTA($B109:$J109,$L109:$M109,$O109:$V109)&gt;0,MID(IF(SUM($AG109)=0,"","; "&amp;INDEX(Subjects!$O$5:$O$29,$AH109)&amp;" with "&amp;INDEX(Subjects!$P$5:$P$29,$AH109)&amp;IF($AG109&gt;1," (+"&amp;($AG109-1)&amp;" more)",""))&amp;IF(SUMPRODUCT(($K109:$S109&lt;&gt;"")*(COUNTIF($K109:$S109,$K109:$S109&amp;"")&gt;1))&gt;0,"; Same subject twice",""),3,300),"")</f>
        <v/>
      </c>
      <c r="AE109" s="23" t="str">
        <f>IF(COUNTA($B109:$J109,$L109:$M109,$O109:$V109)&gt;0,MID(IF($U109&lt;&gt;"Y","; Photo","")&amp;IF($V109&lt;&gt;"Y","; Signature",""),3,50),"")</f>
        <v/>
      </c>
      <c r="AF109" s="24" t="str">
        <f>IF(COUNTA($B109:$J109,$L109:$M109,$O109:$V109)&gt;0,IF(SUMPRODUCT(--($X109:$AE109&lt;&gt;""))=0,"OK",SUMPRODUCT(--($X109:$AE109&lt;&gt;""))&amp;" to fix"),"")</f>
        <v/>
      </c>
      <c r="AG109" s="25" t="str">
        <f>IF(COUNTA($B109:$J109,$L109:$M109,$O109:$V109)&gt;0,SUMPRODUCT((Subjects!$O$5:$O$29&lt;&gt;"")*(Subjects!$P$5:$P$29&lt;&gt;"")*(COUNTIF($K109:$S109,Subjects!$O$5:$O$29&amp;"")&gt;0)*(COUNTIF($K109:$S109,Subjects!$P$5:$P$29&amp;"")&gt;0)),"")</f>
        <v/>
      </c>
      <c r="AH109" s="25" t="str">
        <f>IF(SUM($AG109)=0,"",LOOKUP(2,1/((Subjects!$O$5:$O$29&lt;&gt;"")*(Subjects!$P$5:$P$29&lt;&gt;"")*(COUNTIF($K109:$S109,Subjects!$O$5:$O$29&amp;"")&gt;0)*(COUNTIF($K109:$S109,Subjects!$P$5:$P$29&amp;"")&gt;0)),Subjects!$Q$5:$Q$29))</f>
        <v/>
      </c>
    </row>
    <row r="110" spans="1:34" x14ac:dyDescent="0.25">
      <c r="A110" s="19">
        <v>105</v>
      </c>
      <c r="B110" s="8"/>
      <c r="C110" s="20"/>
      <c r="D110" s="4"/>
      <c r="E110" s="8"/>
      <c r="F110" s="21"/>
      <c r="G110" s="8"/>
      <c r="H110" s="4"/>
      <c r="I110" s="4"/>
      <c r="J110" s="4"/>
      <c r="K110" s="8" t="s">
        <v>50</v>
      </c>
      <c r="L110" s="4"/>
      <c r="M110" s="4"/>
      <c r="N110" s="4" t="s">
        <v>53</v>
      </c>
      <c r="O110" s="4"/>
      <c r="P110" s="4"/>
      <c r="Q110" s="4"/>
      <c r="R110" s="4"/>
      <c r="S110" s="4"/>
      <c r="T110" s="8"/>
      <c r="U110" s="8"/>
      <c r="V110" s="8"/>
      <c r="W110" s="22" t="str">
        <f>IF(COUNTA($B110:$J110,$L110:$M110,$O110:$V110)&gt;0,COUNTA($K110:$S110),"")</f>
        <v/>
      </c>
      <c r="X110" s="23" t="str">
        <f>IF(COUNTA($B110:$J110,$L110:$M110,$O110:$V110)&gt;0,MID(IF($B110="","; Section","")&amp;IF($C110="","; Admission no.","")&amp;IF($D110="","; Name","")&amp;IF($E110="","; Gender","")&amp;IF($F110="","; Date of birth","")&amp;IF($G110="","; Nationality","")&amp;IF(COUNTA($H110:$J110)=0,"; Parent or guardian",""),3,300),"")</f>
        <v/>
      </c>
      <c r="Y110" s="23" t="str">
        <f>IF(COUNTA($B110:$J110,$L110:$M110,$O110:$V110)&gt;0,MID(IF($D110="","",IF($D110&lt;&gt;TRIM($D110),"; Name: extra spaces","")&amp;IF(SUMPRODUCT(--ISNUMBER(FIND(" "&amp;{"a","b","c","d","e","f","g","h","i","j","k","l","m","n","o","p","q","r","s","t","u","v","w","x","y","z"}," "&amp;$D110)))&gt;0,"; Name: small first letter",""))&amp;IF($H110="","",IF($H110&lt;&gt;TRIM($H110),"; Mother: extra spaces","")&amp;IF(SUMPRODUCT(--ISNUMBER(FIND(" "&amp;{"a","b","c","d","e","f","g","h","i","j","k","l","m","n","o","p","q","r","s","t","u","v","w","x","y","z"}," "&amp;$H110)))&gt;0,"; Mother: small first letter",""))&amp;IF($I110="","",IF($I110&lt;&gt;TRIM($I110),"; Father: extra spaces","")&amp;IF(SUMPRODUCT(--ISNUMBER(FIND(" "&amp;{"a","b","c","d","e","f","g","h","i","j","k","l","m","n","o","p","q","r","s","t","u","v","w","x","y","z"}," "&amp;$I110)))&gt;0,"; Father: small first letter",""))&amp;IF($J110="","",IF($J110&lt;&gt;TRIM($J110),"; Guardian: extra spaces","")&amp;IF(SUMPRODUCT(--ISNUMBER(FIND(" "&amp;{"a","b","c","d","e","f","g","h","i","j","k","l","m","n","o","p","q","r","s","t","u","v","w","x","y","z"}," "&amp;$J110)))&gt;0,"; Guardian: small first letter","")),3,300),"")</f>
        <v/>
      </c>
      <c r="Z110" s="23" t="str">
        <f>IF(OR(NOT(COUNTA($B110:$J110,$L110:$M110,$O110:$V110)&gt;0),$F110=""),"",IF(NOT(ISNUMBER($F110)),"Not a date",IF(OR((YEAR(Setup!$B$8)-YEAR($F110)-IF(OR(MONTH($F110)&gt;MONTH(Setup!$B$8),AND(MONTH($F110)=MONTH(Setup!$B$8),DAY($F110)&gt;DAY(Setup!$B$8))),1,0))&lt;Setup!$B$10,(YEAR(Setup!$B$8)-YEAR($F110)-IF(OR(MONTH($F110)&gt;MONTH(Setup!$B$8),AND(MONTH($F110)=MONTH(Setup!$B$8),DAY($F110)&gt;DAY(Setup!$B$8))),1,0))&gt;Setup!$C$10),"Age "&amp;(YEAR(Setup!$B$8)-YEAR($F110)-IF(OR(MONTH($F110)&gt;MONTH(Setup!$B$8),AND(MONTH($F110)=MONTH(Setup!$B$8),DAY($F110)&gt;DAY(Setup!$B$8))),1,0))&amp;": check the date","")))</f>
        <v/>
      </c>
      <c r="AA110" s="23" t="str">
        <f>IF(COUNTA($B110:$J110,$L110:$M110,$O110:$V110)&gt;0,MID(IF($K110="","; English missing","")&amp;IF($N110="","; History, Civics and Geography missing","")&amp;IF(AND($T110&lt;&gt;"Y",COUNTA($L110:$M110)=0),"; No second language","")&amp;IF(AND($T110="Y",COUNTA($L110:$M110)&gt;0),"; Exempt, but a second language is filled in","")&amp;IF(AND(COUNTA($L110:$M110)=2,$L110&lt;&gt;"Hindi",$M110&lt;&gt;"Hindi"),"; Two second languages: one must be Hindi",""),3,300),"")</f>
        <v/>
      </c>
      <c r="AB110" s="23" t="str">
        <f>IF(COUNTA($B110:$J110,$L110:$M110,$O110:$V110)&gt;0,IF(COUNTA($O110:$Q110)&lt;2,"Needs 2 or 3, has "&amp;COUNTA($O110:$Q110),""),"")</f>
        <v/>
      </c>
      <c r="AC110" s="23" t="str">
        <f>IF(COUNTA($B110:$J110,$L110:$M110,$O110:$V110)&gt;0,IF(COUNTA($R110:$S110)=0,"Needs 1 or 2",IF(AND($R110&lt;&gt;"",$S110&lt;&gt;"",IFERROR(INDEX(Subjects!$F$5:$F$32,MATCH($R110,Subjects!$E$5:$E$32,0)),"?")=IFERROR(INDEX(Subjects!$F$5:$F$32,MATCH($S110,Subjects!$E$5:$E$32,0)),"!")),"Two must be one from A, one from B","")),"")</f>
        <v/>
      </c>
      <c r="AD110" s="23" t="str">
        <f>IF(COUNTA($B110:$J110,$L110:$M110,$O110:$V110)&gt;0,MID(IF(SUM($AG110)=0,"","; "&amp;INDEX(Subjects!$O$5:$O$29,$AH110)&amp;" with "&amp;INDEX(Subjects!$P$5:$P$29,$AH110)&amp;IF($AG110&gt;1," (+"&amp;($AG110-1)&amp;" more)",""))&amp;IF(SUMPRODUCT(($K110:$S110&lt;&gt;"")*(COUNTIF($K110:$S110,$K110:$S110&amp;"")&gt;1))&gt;0,"; Same subject twice",""),3,300),"")</f>
        <v/>
      </c>
      <c r="AE110" s="23" t="str">
        <f>IF(COUNTA($B110:$J110,$L110:$M110,$O110:$V110)&gt;0,MID(IF($U110&lt;&gt;"Y","; Photo","")&amp;IF($V110&lt;&gt;"Y","; Signature",""),3,50),"")</f>
        <v/>
      </c>
      <c r="AF110" s="24" t="str">
        <f>IF(COUNTA($B110:$J110,$L110:$M110,$O110:$V110)&gt;0,IF(SUMPRODUCT(--($X110:$AE110&lt;&gt;""))=0,"OK",SUMPRODUCT(--($X110:$AE110&lt;&gt;""))&amp;" to fix"),"")</f>
        <v/>
      </c>
      <c r="AG110" s="25" t="str">
        <f>IF(COUNTA($B110:$J110,$L110:$M110,$O110:$V110)&gt;0,SUMPRODUCT((Subjects!$O$5:$O$29&lt;&gt;"")*(Subjects!$P$5:$P$29&lt;&gt;"")*(COUNTIF($K110:$S110,Subjects!$O$5:$O$29&amp;"")&gt;0)*(COUNTIF($K110:$S110,Subjects!$P$5:$P$29&amp;"")&gt;0)),"")</f>
        <v/>
      </c>
      <c r="AH110" s="25" t="str">
        <f>IF(SUM($AG110)=0,"",LOOKUP(2,1/((Subjects!$O$5:$O$29&lt;&gt;"")*(Subjects!$P$5:$P$29&lt;&gt;"")*(COUNTIF($K110:$S110,Subjects!$O$5:$O$29&amp;"")&gt;0)*(COUNTIF($K110:$S110,Subjects!$P$5:$P$29&amp;"")&gt;0)),Subjects!$Q$5:$Q$29))</f>
        <v/>
      </c>
    </row>
    <row r="111" spans="1:34" x14ac:dyDescent="0.25">
      <c r="A111" s="19">
        <v>106</v>
      </c>
      <c r="B111" s="8"/>
      <c r="C111" s="20"/>
      <c r="D111" s="4"/>
      <c r="E111" s="8"/>
      <c r="F111" s="21"/>
      <c r="G111" s="8"/>
      <c r="H111" s="4"/>
      <c r="I111" s="4"/>
      <c r="J111" s="4"/>
      <c r="K111" s="8" t="s">
        <v>50</v>
      </c>
      <c r="L111" s="4"/>
      <c r="M111" s="4"/>
      <c r="N111" s="4" t="s">
        <v>53</v>
      </c>
      <c r="O111" s="4"/>
      <c r="P111" s="4"/>
      <c r="Q111" s="4"/>
      <c r="R111" s="4"/>
      <c r="S111" s="4"/>
      <c r="T111" s="8"/>
      <c r="U111" s="8"/>
      <c r="V111" s="8"/>
      <c r="W111" s="22" t="str">
        <f>IF(COUNTA($B111:$J111,$L111:$M111,$O111:$V111)&gt;0,COUNTA($K111:$S111),"")</f>
        <v/>
      </c>
      <c r="X111" s="23" t="str">
        <f>IF(COUNTA($B111:$J111,$L111:$M111,$O111:$V111)&gt;0,MID(IF($B111="","; Section","")&amp;IF($C111="","; Admission no.","")&amp;IF($D111="","; Name","")&amp;IF($E111="","; Gender","")&amp;IF($F111="","; Date of birth","")&amp;IF($G111="","; Nationality","")&amp;IF(COUNTA($H111:$J111)=0,"; Parent or guardian",""),3,300),"")</f>
        <v/>
      </c>
      <c r="Y111" s="23" t="str">
        <f>IF(COUNTA($B111:$J111,$L111:$M111,$O111:$V111)&gt;0,MID(IF($D111="","",IF($D111&lt;&gt;TRIM($D111),"; Name: extra spaces","")&amp;IF(SUMPRODUCT(--ISNUMBER(FIND(" "&amp;{"a","b","c","d","e","f","g","h","i","j","k","l","m","n","o","p","q","r","s","t","u","v","w","x","y","z"}," "&amp;$D111)))&gt;0,"; Name: small first letter",""))&amp;IF($H111="","",IF($H111&lt;&gt;TRIM($H111),"; Mother: extra spaces","")&amp;IF(SUMPRODUCT(--ISNUMBER(FIND(" "&amp;{"a","b","c","d","e","f","g","h","i","j","k","l","m","n","o","p","q","r","s","t","u","v","w","x","y","z"}," "&amp;$H111)))&gt;0,"; Mother: small first letter",""))&amp;IF($I111="","",IF($I111&lt;&gt;TRIM($I111),"; Father: extra spaces","")&amp;IF(SUMPRODUCT(--ISNUMBER(FIND(" "&amp;{"a","b","c","d","e","f","g","h","i","j","k","l","m","n","o","p","q","r","s","t","u","v","w","x","y","z"}," "&amp;$I111)))&gt;0,"; Father: small first letter",""))&amp;IF($J111="","",IF($J111&lt;&gt;TRIM($J111),"; Guardian: extra spaces","")&amp;IF(SUMPRODUCT(--ISNUMBER(FIND(" "&amp;{"a","b","c","d","e","f","g","h","i","j","k","l","m","n","o","p","q","r","s","t","u","v","w","x","y","z"}," "&amp;$J111)))&gt;0,"; Guardian: small first letter","")),3,300),"")</f>
        <v/>
      </c>
      <c r="Z111" s="23" t="str">
        <f>IF(OR(NOT(COUNTA($B111:$J111,$L111:$M111,$O111:$V111)&gt;0),$F111=""),"",IF(NOT(ISNUMBER($F111)),"Not a date",IF(OR((YEAR(Setup!$B$8)-YEAR($F111)-IF(OR(MONTH($F111)&gt;MONTH(Setup!$B$8),AND(MONTH($F111)=MONTH(Setup!$B$8),DAY($F111)&gt;DAY(Setup!$B$8))),1,0))&lt;Setup!$B$10,(YEAR(Setup!$B$8)-YEAR($F111)-IF(OR(MONTH($F111)&gt;MONTH(Setup!$B$8),AND(MONTH($F111)=MONTH(Setup!$B$8),DAY($F111)&gt;DAY(Setup!$B$8))),1,0))&gt;Setup!$C$10),"Age "&amp;(YEAR(Setup!$B$8)-YEAR($F111)-IF(OR(MONTH($F111)&gt;MONTH(Setup!$B$8),AND(MONTH($F111)=MONTH(Setup!$B$8),DAY($F111)&gt;DAY(Setup!$B$8))),1,0))&amp;": check the date","")))</f>
        <v/>
      </c>
      <c r="AA111" s="23" t="str">
        <f>IF(COUNTA($B111:$J111,$L111:$M111,$O111:$V111)&gt;0,MID(IF($K111="","; English missing","")&amp;IF($N111="","; History, Civics and Geography missing","")&amp;IF(AND($T111&lt;&gt;"Y",COUNTA($L111:$M111)=0),"; No second language","")&amp;IF(AND($T111="Y",COUNTA($L111:$M111)&gt;0),"; Exempt, but a second language is filled in","")&amp;IF(AND(COUNTA($L111:$M111)=2,$L111&lt;&gt;"Hindi",$M111&lt;&gt;"Hindi"),"; Two second languages: one must be Hindi",""),3,300),"")</f>
        <v/>
      </c>
      <c r="AB111" s="23" t="str">
        <f>IF(COUNTA($B111:$J111,$L111:$M111,$O111:$V111)&gt;0,IF(COUNTA($O111:$Q111)&lt;2,"Needs 2 or 3, has "&amp;COUNTA($O111:$Q111),""),"")</f>
        <v/>
      </c>
      <c r="AC111" s="23" t="str">
        <f>IF(COUNTA($B111:$J111,$L111:$M111,$O111:$V111)&gt;0,IF(COUNTA($R111:$S111)=0,"Needs 1 or 2",IF(AND($R111&lt;&gt;"",$S111&lt;&gt;"",IFERROR(INDEX(Subjects!$F$5:$F$32,MATCH($R111,Subjects!$E$5:$E$32,0)),"?")=IFERROR(INDEX(Subjects!$F$5:$F$32,MATCH($S111,Subjects!$E$5:$E$32,0)),"!")),"Two must be one from A, one from B","")),"")</f>
        <v/>
      </c>
      <c r="AD111" s="23" t="str">
        <f>IF(COUNTA($B111:$J111,$L111:$M111,$O111:$V111)&gt;0,MID(IF(SUM($AG111)=0,"","; "&amp;INDEX(Subjects!$O$5:$O$29,$AH111)&amp;" with "&amp;INDEX(Subjects!$P$5:$P$29,$AH111)&amp;IF($AG111&gt;1," (+"&amp;($AG111-1)&amp;" more)",""))&amp;IF(SUMPRODUCT(($K111:$S111&lt;&gt;"")*(COUNTIF($K111:$S111,$K111:$S111&amp;"")&gt;1))&gt;0,"; Same subject twice",""),3,300),"")</f>
        <v/>
      </c>
      <c r="AE111" s="23" t="str">
        <f>IF(COUNTA($B111:$J111,$L111:$M111,$O111:$V111)&gt;0,MID(IF($U111&lt;&gt;"Y","; Photo","")&amp;IF($V111&lt;&gt;"Y","; Signature",""),3,50),"")</f>
        <v/>
      </c>
      <c r="AF111" s="24" t="str">
        <f>IF(COUNTA($B111:$J111,$L111:$M111,$O111:$V111)&gt;0,IF(SUMPRODUCT(--($X111:$AE111&lt;&gt;""))=0,"OK",SUMPRODUCT(--($X111:$AE111&lt;&gt;""))&amp;" to fix"),"")</f>
        <v/>
      </c>
      <c r="AG111" s="25" t="str">
        <f>IF(COUNTA($B111:$J111,$L111:$M111,$O111:$V111)&gt;0,SUMPRODUCT((Subjects!$O$5:$O$29&lt;&gt;"")*(Subjects!$P$5:$P$29&lt;&gt;"")*(COUNTIF($K111:$S111,Subjects!$O$5:$O$29&amp;"")&gt;0)*(COUNTIF($K111:$S111,Subjects!$P$5:$P$29&amp;"")&gt;0)),"")</f>
        <v/>
      </c>
      <c r="AH111" s="25" t="str">
        <f>IF(SUM($AG111)=0,"",LOOKUP(2,1/((Subjects!$O$5:$O$29&lt;&gt;"")*(Subjects!$P$5:$P$29&lt;&gt;"")*(COUNTIF($K111:$S111,Subjects!$O$5:$O$29&amp;"")&gt;0)*(COUNTIF($K111:$S111,Subjects!$P$5:$P$29&amp;"")&gt;0)),Subjects!$Q$5:$Q$29))</f>
        <v/>
      </c>
    </row>
    <row r="112" spans="1:34" x14ac:dyDescent="0.25">
      <c r="A112" s="19">
        <v>107</v>
      </c>
      <c r="B112" s="8"/>
      <c r="C112" s="20"/>
      <c r="D112" s="4"/>
      <c r="E112" s="8"/>
      <c r="F112" s="21"/>
      <c r="G112" s="8"/>
      <c r="H112" s="4"/>
      <c r="I112" s="4"/>
      <c r="J112" s="4"/>
      <c r="K112" s="8" t="s">
        <v>50</v>
      </c>
      <c r="L112" s="4"/>
      <c r="M112" s="4"/>
      <c r="N112" s="4" t="s">
        <v>53</v>
      </c>
      <c r="O112" s="4"/>
      <c r="P112" s="4"/>
      <c r="Q112" s="4"/>
      <c r="R112" s="4"/>
      <c r="S112" s="4"/>
      <c r="T112" s="8"/>
      <c r="U112" s="8"/>
      <c r="V112" s="8"/>
      <c r="W112" s="22" t="str">
        <f>IF(COUNTA($B112:$J112,$L112:$M112,$O112:$V112)&gt;0,COUNTA($K112:$S112),"")</f>
        <v/>
      </c>
      <c r="X112" s="23" t="str">
        <f>IF(COUNTA($B112:$J112,$L112:$M112,$O112:$V112)&gt;0,MID(IF($B112="","; Section","")&amp;IF($C112="","; Admission no.","")&amp;IF($D112="","; Name","")&amp;IF($E112="","; Gender","")&amp;IF($F112="","; Date of birth","")&amp;IF($G112="","; Nationality","")&amp;IF(COUNTA($H112:$J112)=0,"; Parent or guardian",""),3,300),"")</f>
        <v/>
      </c>
      <c r="Y112" s="23" t="str">
        <f>IF(COUNTA($B112:$J112,$L112:$M112,$O112:$V112)&gt;0,MID(IF($D112="","",IF($D112&lt;&gt;TRIM($D112),"; Name: extra spaces","")&amp;IF(SUMPRODUCT(--ISNUMBER(FIND(" "&amp;{"a","b","c","d","e","f","g","h","i","j","k","l","m","n","o","p","q","r","s","t","u","v","w","x","y","z"}," "&amp;$D112)))&gt;0,"; Name: small first letter",""))&amp;IF($H112="","",IF($H112&lt;&gt;TRIM($H112),"; Mother: extra spaces","")&amp;IF(SUMPRODUCT(--ISNUMBER(FIND(" "&amp;{"a","b","c","d","e","f","g","h","i","j","k","l","m","n","o","p","q","r","s","t","u","v","w","x","y","z"}," "&amp;$H112)))&gt;0,"; Mother: small first letter",""))&amp;IF($I112="","",IF($I112&lt;&gt;TRIM($I112),"; Father: extra spaces","")&amp;IF(SUMPRODUCT(--ISNUMBER(FIND(" "&amp;{"a","b","c","d","e","f","g","h","i","j","k","l","m","n","o","p","q","r","s","t","u","v","w","x","y","z"}," "&amp;$I112)))&gt;0,"; Father: small first letter",""))&amp;IF($J112="","",IF($J112&lt;&gt;TRIM($J112),"; Guardian: extra spaces","")&amp;IF(SUMPRODUCT(--ISNUMBER(FIND(" "&amp;{"a","b","c","d","e","f","g","h","i","j","k","l","m","n","o","p","q","r","s","t","u","v","w","x","y","z"}," "&amp;$J112)))&gt;0,"; Guardian: small first letter","")),3,300),"")</f>
        <v/>
      </c>
      <c r="Z112" s="23" t="str">
        <f>IF(OR(NOT(COUNTA($B112:$J112,$L112:$M112,$O112:$V112)&gt;0),$F112=""),"",IF(NOT(ISNUMBER($F112)),"Not a date",IF(OR((YEAR(Setup!$B$8)-YEAR($F112)-IF(OR(MONTH($F112)&gt;MONTH(Setup!$B$8),AND(MONTH($F112)=MONTH(Setup!$B$8),DAY($F112)&gt;DAY(Setup!$B$8))),1,0))&lt;Setup!$B$10,(YEAR(Setup!$B$8)-YEAR($F112)-IF(OR(MONTH($F112)&gt;MONTH(Setup!$B$8),AND(MONTH($F112)=MONTH(Setup!$B$8),DAY($F112)&gt;DAY(Setup!$B$8))),1,0))&gt;Setup!$C$10),"Age "&amp;(YEAR(Setup!$B$8)-YEAR($F112)-IF(OR(MONTH($F112)&gt;MONTH(Setup!$B$8),AND(MONTH($F112)=MONTH(Setup!$B$8),DAY($F112)&gt;DAY(Setup!$B$8))),1,0))&amp;": check the date","")))</f>
        <v/>
      </c>
      <c r="AA112" s="23" t="str">
        <f>IF(COUNTA($B112:$J112,$L112:$M112,$O112:$V112)&gt;0,MID(IF($K112="","; English missing","")&amp;IF($N112="","; History, Civics and Geography missing","")&amp;IF(AND($T112&lt;&gt;"Y",COUNTA($L112:$M112)=0),"; No second language","")&amp;IF(AND($T112="Y",COUNTA($L112:$M112)&gt;0),"; Exempt, but a second language is filled in","")&amp;IF(AND(COUNTA($L112:$M112)=2,$L112&lt;&gt;"Hindi",$M112&lt;&gt;"Hindi"),"; Two second languages: one must be Hindi",""),3,300),"")</f>
        <v/>
      </c>
      <c r="AB112" s="23" t="str">
        <f>IF(COUNTA($B112:$J112,$L112:$M112,$O112:$V112)&gt;0,IF(COUNTA($O112:$Q112)&lt;2,"Needs 2 or 3, has "&amp;COUNTA($O112:$Q112),""),"")</f>
        <v/>
      </c>
      <c r="AC112" s="23" t="str">
        <f>IF(COUNTA($B112:$J112,$L112:$M112,$O112:$V112)&gt;0,IF(COUNTA($R112:$S112)=0,"Needs 1 or 2",IF(AND($R112&lt;&gt;"",$S112&lt;&gt;"",IFERROR(INDEX(Subjects!$F$5:$F$32,MATCH($R112,Subjects!$E$5:$E$32,0)),"?")=IFERROR(INDEX(Subjects!$F$5:$F$32,MATCH($S112,Subjects!$E$5:$E$32,0)),"!")),"Two must be one from A, one from B","")),"")</f>
        <v/>
      </c>
      <c r="AD112" s="23" t="str">
        <f>IF(COUNTA($B112:$J112,$L112:$M112,$O112:$V112)&gt;0,MID(IF(SUM($AG112)=0,"","; "&amp;INDEX(Subjects!$O$5:$O$29,$AH112)&amp;" with "&amp;INDEX(Subjects!$P$5:$P$29,$AH112)&amp;IF($AG112&gt;1," (+"&amp;($AG112-1)&amp;" more)",""))&amp;IF(SUMPRODUCT(($K112:$S112&lt;&gt;"")*(COUNTIF($K112:$S112,$K112:$S112&amp;"")&gt;1))&gt;0,"; Same subject twice",""),3,300),"")</f>
        <v/>
      </c>
      <c r="AE112" s="23" t="str">
        <f>IF(COUNTA($B112:$J112,$L112:$M112,$O112:$V112)&gt;0,MID(IF($U112&lt;&gt;"Y","; Photo","")&amp;IF($V112&lt;&gt;"Y","; Signature",""),3,50),"")</f>
        <v/>
      </c>
      <c r="AF112" s="24" t="str">
        <f>IF(COUNTA($B112:$J112,$L112:$M112,$O112:$V112)&gt;0,IF(SUMPRODUCT(--($X112:$AE112&lt;&gt;""))=0,"OK",SUMPRODUCT(--($X112:$AE112&lt;&gt;""))&amp;" to fix"),"")</f>
        <v/>
      </c>
      <c r="AG112" s="25" t="str">
        <f>IF(COUNTA($B112:$J112,$L112:$M112,$O112:$V112)&gt;0,SUMPRODUCT((Subjects!$O$5:$O$29&lt;&gt;"")*(Subjects!$P$5:$P$29&lt;&gt;"")*(COUNTIF($K112:$S112,Subjects!$O$5:$O$29&amp;"")&gt;0)*(COUNTIF($K112:$S112,Subjects!$P$5:$P$29&amp;"")&gt;0)),"")</f>
        <v/>
      </c>
      <c r="AH112" s="25" t="str">
        <f>IF(SUM($AG112)=0,"",LOOKUP(2,1/((Subjects!$O$5:$O$29&lt;&gt;"")*(Subjects!$P$5:$P$29&lt;&gt;"")*(COUNTIF($K112:$S112,Subjects!$O$5:$O$29&amp;"")&gt;0)*(COUNTIF($K112:$S112,Subjects!$P$5:$P$29&amp;"")&gt;0)),Subjects!$Q$5:$Q$29))</f>
        <v/>
      </c>
    </row>
    <row r="113" spans="1:34" x14ac:dyDescent="0.25">
      <c r="A113" s="19">
        <v>108</v>
      </c>
      <c r="B113" s="8"/>
      <c r="C113" s="20"/>
      <c r="D113" s="4"/>
      <c r="E113" s="8"/>
      <c r="F113" s="21"/>
      <c r="G113" s="8"/>
      <c r="H113" s="4"/>
      <c r="I113" s="4"/>
      <c r="J113" s="4"/>
      <c r="K113" s="8" t="s">
        <v>50</v>
      </c>
      <c r="L113" s="4"/>
      <c r="M113" s="4"/>
      <c r="N113" s="4" t="s">
        <v>53</v>
      </c>
      <c r="O113" s="4"/>
      <c r="P113" s="4"/>
      <c r="Q113" s="4"/>
      <c r="R113" s="4"/>
      <c r="S113" s="4"/>
      <c r="T113" s="8"/>
      <c r="U113" s="8"/>
      <c r="V113" s="8"/>
      <c r="W113" s="22" t="str">
        <f>IF(COUNTA($B113:$J113,$L113:$M113,$O113:$V113)&gt;0,COUNTA($K113:$S113),"")</f>
        <v/>
      </c>
      <c r="X113" s="23" t="str">
        <f>IF(COUNTA($B113:$J113,$L113:$M113,$O113:$V113)&gt;0,MID(IF($B113="","; Section","")&amp;IF($C113="","; Admission no.","")&amp;IF($D113="","; Name","")&amp;IF($E113="","; Gender","")&amp;IF($F113="","; Date of birth","")&amp;IF($G113="","; Nationality","")&amp;IF(COUNTA($H113:$J113)=0,"; Parent or guardian",""),3,300),"")</f>
        <v/>
      </c>
      <c r="Y113" s="23" t="str">
        <f>IF(COUNTA($B113:$J113,$L113:$M113,$O113:$V113)&gt;0,MID(IF($D113="","",IF($D113&lt;&gt;TRIM($D113),"; Name: extra spaces","")&amp;IF(SUMPRODUCT(--ISNUMBER(FIND(" "&amp;{"a","b","c","d","e","f","g","h","i","j","k","l","m","n","o","p","q","r","s","t","u","v","w","x","y","z"}," "&amp;$D113)))&gt;0,"; Name: small first letter",""))&amp;IF($H113="","",IF($H113&lt;&gt;TRIM($H113),"; Mother: extra spaces","")&amp;IF(SUMPRODUCT(--ISNUMBER(FIND(" "&amp;{"a","b","c","d","e","f","g","h","i","j","k","l","m","n","o","p","q","r","s","t","u","v","w","x","y","z"}," "&amp;$H113)))&gt;0,"; Mother: small first letter",""))&amp;IF($I113="","",IF($I113&lt;&gt;TRIM($I113),"; Father: extra spaces","")&amp;IF(SUMPRODUCT(--ISNUMBER(FIND(" "&amp;{"a","b","c","d","e","f","g","h","i","j","k","l","m","n","o","p","q","r","s","t","u","v","w","x","y","z"}," "&amp;$I113)))&gt;0,"; Father: small first letter",""))&amp;IF($J113="","",IF($J113&lt;&gt;TRIM($J113),"; Guardian: extra spaces","")&amp;IF(SUMPRODUCT(--ISNUMBER(FIND(" "&amp;{"a","b","c","d","e","f","g","h","i","j","k","l","m","n","o","p","q","r","s","t","u","v","w","x","y","z"}," "&amp;$J113)))&gt;0,"; Guardian: small first letter","")),3,300),"")</f>
        <v/>
      </c>
      <c r="Z113" s="23" t="str">
        <f>IF(OR(NOT(COUNTA($B113:$J113,$L113:$M113,$O113:$V113)&gt;0),$F113=""),"",IF(NOT(ISNUMBER($F113)),"Not a date",IF(OR((YEAR(Setup!$B$8)-YEAR($F113)-IF(OR(MONTH($F113)&gt;MONTH(Setup!$B$8),AND(MONTH($F113)=MONTH(Setup!$B$8),DAY($F113)&gt;DAY(Setup!$B$8))),1,0))&lt;Setup!$B$10,(YEAR(Setup!$B$8)-YEAR($F113)-IF(OR(MONTH($F113)&gt;MONTH(Setup!$B$8),AND(MONTH($F113)=MONTH(Setup!$B$8),DAY($F113)&gt;DAY(Setup!$B$8))),1,0))&gt;Setup!$C$10),"Age "&amp;(YEAR(Setup!$B$8)-YEAR($F113)-IF(OR(MONTH($F113)&gt;MONTH(Setup!$B$8),AND(MONTH($F113)=MONTH(Setup!$B$8),DAY($F113)&gt;DAY(Setup!$B$8))),1,0))&amp;": check the date","")))</f>
        <v/>
      </c>
      <c r="AA113" s="23" t="str">
        <f>IF(COUNTA($B113:$J113,$L113:$M113,$O113:$V113)&gt;0,MID(IF($K113="","; English missing","")&amp;IF($N113="","; History, Civics and Geography missing","")&amp;IF(AND($T113&lt;&gt;"Y",COUNTA($L113:$M113)=0),"; No second language","")&amp;IF(AND($T113="Y",COUNTA($L113:$M113)&gt;0),"; Exempt, but a second language is filled in","")&amp;IF(AND(COUNTA($L113:$M113)=2,$L113&lt;&gt;"Hindi",$M113&lt;&gt;"Hindi"),"; Two second languages: one must be Hindi",""),3,300),"")</f>
        <v/>
      </c>
      <c r="AB113" s="23" t="str">
        <f>IF(COUNTA($B113:$J113,$L113:$M113,$O113:$V113)&gt;0,IF(COUNTA($O113:$Q113)&lt;2,"Needs 2 or 3, has "&amp;COUNTA($O113:$Q113),""),"")</f>
        <v/>
      </c>
      <c r="AC113" s="23" t="str">
        <f>IF(COUNTA($B113:$J113,$L113:$M113,$O113:$V113)&gt;0,IF(COUNTA($R113:$S113)=0,"Needs 1 or 2",IF(AND($R113&lt;&gt;"",$S113&lt;&gt;"",IFERROR(INDEX(Subjects!$F$5:$F$32,MATCH($R113,Subjects!$E$5:$E$32,0)),"?")=IFERROR(INDEX(Subjects!$F$5:$F$32,MATCH($S113,Subjects!$E$5:$E$32,0)),"!")),"Two must be one from A, one from B","")),"")</f>
        <v/>
      </c>
      <c r="AD113" s="23" t="str">
        <f>IF(COUNTA($B113:$J113,$L113:$M113,$O113:$V113)&gt;0,MID(IF(SUM($AG113)=0,"","; "&amp;INDEX(Subjects!$O$5:$O$29,$AH113)&amp;" with "&amp;INDEX(Subjects!$P$5:$P$29,$AH113)&amp;IF($AG113&gt;1," (+"&amp;($AG113-1)&amp;" more)",""))&amp;IF(SUMPRODUCT(($K113:$S113&lt;&gt;"")*(COUNTIF($K113:$S113,$K113:$S113&amp;"")&gt;1))&gt;0,"; Same subject twice",""),3,300),"")</f>
        <v/>
      </c>
      <c r="AE113" s="23" t="str">
        <f>IF(COUNTA($B113:$J113,$L113:$M113,$O113:$V113)&gt;0,MID(IF($U113&lt;&gt;"Y","; Photo","")&amp;IF($V113&lt;&gt;"Y","; Signature",""),3,50),"")</f>
        <v/>
      </c>
      <c r="AF113" s="24" t="str">
        <f>IF(COUNTA($B113:$J113,$L113:$M113,$O113:$V113)&gt;0,IF(SUMPRODUCT(--($X113:$AE113&lt;&gt;""))=0,"OK",SUMPRODUCT(--($X113:$AE113&lt;&gt;""))&amp;" to fix"),"")</f>
        <v/>
      </c>
      <c r="AG113" s="25" t="str">
        <f>IF(COUNTA($B113:$J113,$L113:$M113,$O113:$V113)&gt;0,SUMPRODUCT((Subjects!$O$5:$O$29&lt;&gt;"")*(Subjects!$P$5:$P$29&lt;&gt;"")*(COUNTIF($K113:$S113,Subjects!$O$5:$O$29&amp;"")&gt;0)*(COUNTIF($K113:$S113,Subjects!$P$5:$P$29&amp;"")&gt;0)),"")</f>
        <v/>
      </c>
      <c r="AH113" s="25" t="str">
        <f>IF(SUM($AG113)=0,"",LOOKUP(2,1/((Subjects!$O$5:$O$29&lt;&gt;"")*(Subjects!$P$5:$P$29&lt;&gt;"")*(COUNTIF($K113:$S113,Subjects!$O$5:$O$29&amp;"")&gt;0)*(COUNTIF($K113:$S113,Subjects!$P$5:$P$29&amp;"")&gt;0)),Subjects!$Q$5:$Q$29))</f>
        <v/>
      </c>
    </row>
    <row r="114" spans="1:34" x14ac:dyDescent="0.25">
      <c r="A114" s="19">
        <v>109</v>
      </c>
      <c r="B114" s="8"/>
      <c r="C114" s="20"/>
      <c r="D114" s="4"/>
      <c r="E114" s="8"/>
      <c r="F114" s="21"/>
      <c r="G114" s="8"/>
      <c r="H114" s="4"/>
      <c r="I114" s="4"/>
      <c r="J114" s="4"/>
      <c r="K114" s="8" t="s">
        <v>50</v>
      </c>
      <c r="L114" s="4"/>
      <c r="M114" s="4"/>
      <c r="N114" s="4" t="s">
        <v>53</v>
      </c>
      <c r="O114" s="4"/>
      <c r="P114" s="4"/>
      <c r="Q114" s="4"/>
      <c r="R114" s="4"/>
      <c r="S114" s="4"/>
      <c r="T114" s="8"/>
      <c r="U114" s="8"/>
      <c r="V114" s="8"/>
      <c r="W114" s="22" t="str">
        <f>IF(COUNTA($B114:$J114,$L114:$M114,$O114:$V114)&gt;0,COUNTA($K114:$S114),"")</f>
        <v/>
      </c>
      <c r="X114" s="23" t="str">
        <f>IF(COUNTA($B114:$J114,$L114:$M114,$O114:$V114)&gt;0,MID(IF($B114="","; Section","")&amp;IF($C114="","; Admission no.","")&amp;IF($D114="","; Name","")&amp;IF($E114="","; Gender","")&amp;IF($F114="","; Date of birth","")&amp;IF($G114="","; Nationality","")&amp;IF(COUNTA($H114:$J114)=0,"; Parent or guardian",""),3,300),"")</f>
        <v/>
      </c>
      <c r="Y114" s="23" t="str">
        <f>IF(COUNTA($B114:$J114,$L114:$M114,$O114:$V114)&gt;0,MID(IF($D114="","",IF($D114&lt;&gt;TRIM($D114),"; Name: extra spaces","")&amp;IF(SUMPRODUCT(--ISNUMBER(FIND(" "&amp;{"a","b","c","d","e","f","g","h","i","j","k","l","m","n","o","p","q","r","s","t","u","v","w","x","y","z"}," "&amp;$D114)))&gt;0,"; Name: small first letter",""))&amp;IF($H114="","",IF($H114&lt;&gt;TRIM($H114),"; Mother: extra spaces","")&amp;IF(SUMPRODUCT(--ISNUMBER(FIND(" "&amp;{"a","b","c","d","e","f","g","h","i","j","k","l","m","n","o","p","q","r","s","t","u","v","w","x","y","z"}," "&amp;$H114)))&gt;0,"; Mother: small first letter",""))&amp;IF($I114="","",IF($I114&lt;&gt;TRIM($I114),"; Father: extra spaces","")&amp;IF(SUMPRODUCT(--ISNUMBER(FIND(" "&amp;{"a","b","c","d","e","f","g","h","i","j","k","l","m","n","o","p","q","r","s","t","u","v","w","x","y","z"}," "&amp;$I114)))&gt;0,"; Father: small first letter",""))&amp;IF($J114="","",IF($J114&lt;&gt;TRIM($J114),"; Guardian: extra spaces","")&amp;IF(SUMPRODUCT(--ISNUMBER(FIND(" "&amp;{"a","b","c","d","e","f","g","h","i","j","k","l","m","n","o","p","q","r","s","t","u","v","w","x","y","z"}," "&amp;$J114)))&gt;0,"; Guardian: small first letter","")),3,300),"")</f>
        <v/>
      </c>
      <c r="Z114" s="23" t="str">
        <f>IF(OR(NOT(COUNTA($B114:$J114,$L114:$M114,$O114:$V114)&gt;0),$F114=""),"",IF(NOT(ISNUMBER($F114)),"Not a date",IF(OR((YEAR(Setup!$B$8)-YEAR($F114)-IF(OR(MONTH($F114)&gt;MONTH(Setup!$B$8),AND(MONTH($F114)=MONTH(Setup!$B$8),DAY($F114)&gt;DAY(Setup!$B$8))),1,0))&lt;Setup!$B$10,(YEAR(Setup!$B$8)-YEAR($F114)-IF(OR(MONTH($F114)&gt;MONTH(Setup!$B$8),AND(MONTH($F114)=MONTH(Setup!$B$8),DAY($F114)&gt;DAY(Setup!$B$8))),1,0))&gt;Setup!$C$10),"Age "&amp;(YEAR(Setup!$B$8)-YEAR($F114)-IF(OR(MONTH($F114)&gt;MONTH(Setup!$B$8),AND(MONTH($F114)=MONTH(Setup!$B$8),DAY($F114)&gt;DAY(Setup!$B$8))),1,0))&amp;": check the date","")))</f>
        <v/>
      </c>
      <c r="AA114" s="23" t="str">
        <f>IF(COUNTA($B114:$J114,$L114:$M114,$O114:$V114)&gt;0,MID(IF($K114="","; English missing","")&amp;IF($N114="","; History, Civics and Geography missing","")&amp;IF(AND($T114&lt;&gt;"Y",COUNTA($L114:$M114)=0),"; No second language","")&amp;IF(AND($T114="Y",COUNTA($L114:$M114)&gt;0),"; Exempt, but a second language is filled in","")&amp;IF(AND(COUNTA($L114:$M114)=2,$L114&lt;&gt;"Hindi",$M114&lt;&gt;"Hindi"),"; Two second languages: one must be Hindi",""),3,300),"")</f>
        <v/>
      </c>
      <c r="AB114" s="23" t="str">
        <f>IF(COUNTA($B114:$J114,$L114:$M114,$O114:$V114)&gt;0,IF(COUNTA($O114:$Q114)&lt;2,"Needs 2 or 3, has "&amp;COUNTA($O114:$Q114),""),"")</f>
        <v/>
      </c>
      <c r="AC114" s="23" t="str">
        <f>IF(COUNTA($B114:$J114,$L114:$M114,$O114:$V114)&gt;0,IF(COUNTA($R114:$S114)=0,"Needs 1 or 2",IF(AND($R114&lt;&gt;"",$S114&lt;&gt;"",IFERROR(INDEX(Subjects!$F$5:$F$32,MATCH($R114,Subjects!$E$5:$E$32,0)),"?")=IFERROR(INDEX(Subjects!$F$5:$F$32,MATCH($S114,Subjects!$E$5:$E$32,0)),"!")),"Two must be one from A, one from B","")),"")</f>
        <v/>
      </c>
      <c r="AD114" s="23" t="str">
        <f>IF(COUNTA($B114:$J114,$L114:$M114,$O114:$V114)&gt;0,MID(IF(SUM($AG114)=0,"","; "&amp;INDEX(Subjects!$O$5:$O$29,$AH114)&amp;" with "&amp;INDEX(Subjects!$P$5:$P$29,$AH114)&amp;IF($AG114&gt;1," (+"&amp;($AG114-1)&amp;" more)",""))&amp;IF(SUMPRODUCT(($K114:$S114&lt;&gt;"")*(COUNTIF($K114:$S114,$K114:$S114&amp;"")&gt;1))&gt;0,"; Same subject twice",""),3,300),"")</f>
        <v/>
      </c>
      <c r="AE114" s="23" t="str">
        <f>IF(COUNTA($B114:$J114,$L114:$M114,$O114:$V114)&gt;0,MID(IF($U114&lt;&gt;"Y","; Photo","")&amp;IF($V114&lt;&gt;"Y","; Signature",""),3,50),"")</f>
        <v/>
      </c>
      <c r="AF114" s="24" t="str">
        <f>IF(COUNTA($B114:$J114,$L114:$M114,$O114:$V114)&gt;0,IF(SUMPRODUCT(--($X114:$AE114&lt;&gt;""))=0,"OK",SUMPRODUCT(--($X114:$AE114&lt;&gt;""))&amp;" to fix"),"")</f>
        <v/>
      </c>
      <c r="AG114" s="25" t="str">
        <f>IF(COUNTA($B114:$J114,$L114:$M114,$O114:$V114)&gt;0,SUMPRODUCT((Subjects!$O$5:$O$29&lt;&gt;"")*(Subjects!$P$5:$P$29&lt;&gt;"")*(COUNTIF($K114:$S114,Subjects!$O$5:$O$29&amp;"")&gt;0)*(COUNTIF($K114:$S114,Subjects!$P$5:$P$29&amp;"")&gt;0)),"")</f>
        <v/>
      </c>
      <c r="AH114" s="25" t="str">
        <f>IF(SUM($AG114)=0,"",LOOKUP(2,1/((Subjects!$O$5:$O$29&lt;&gt;"")*(Subjects!$P$5:$P$29&lt;&gt;"")*(COUNTIF($K114:$S114,Subjects!$O$5:$O$29&amp;"")&gt;0)*(COUNTIF($K114:$S114,Subjects!$P$5:$P$29&amp;"")&gt;0)),Subjects!$Q$5:$Q$29))</f>
        <v/>
      </c>
    </row>
    <row r="115" spans="1:34" x14ac:dyDescent="0.25">
      <c r="A115" s="19">
        <v>110</v>
      </c>
      <c r="B115" s="8"/>
      <c r="C115" s="20"/>
      <c r="D115" s="4"/>
      <c r="E115" s="8"/>
      <c r="F115" s="21"/>
      <c r="G115" s="8"/>
      <c r="H115" s="4"/>
      <c r="I115" s="4"/>
      <c r="J115" s="4"/>
      <c r="K115" s="8" t="s">
        <v>50</v>
      </c>
      <c r="L115" s="4"/>
      <c r="M115" s="4"/>
      <c r="N115" s="4" t="s">
        <v>53</v>
      </c>
      <c r="O115" s="4"/>
      <c r="P115" s="4"/>
      <c r="Q115" s="4"/>
      <c r="R115" s="4"/>
      <c r="S115" s="4"/>
      <c r="T115" s="8"/>
      <c r="U115" s="8"/>
      <c r="V115" s="8"/>
      <c r="W115" s="22" t="str">
        <f>IF(COUNTA($B115:$J115,$L115:$M115,$O115:$V115)&gt;0,COUNTA($K115:$S115),"")</f>
        <v/>
      </c>
      <c r="X115" s="23" t="str">
        <f>IF(COUNTA($B115:$J115,$L115:$M115,$O115:$V115)&gt;0,MID(IF($B115="","; Section","")&amp;IF($C115="","; Admission no.","")&amp;IF($D115="","; Name","")&amp;IF($E115="","; Gender","")&amp;IF($F115="","; Date of birth","")&amp;IF($G115="","; Nationality","")&amp;IF(COUNTA($H115:$J115)=0,"; Parent or guardian",""),3,300),"")</f>
        <v/>
      </c>
      <c r="Y115" s="23" t="str">
        <f>IF(COUNTA($B115:$J115,$L115:$M115,$O115:$V115)&gt;0,MID(IF($D115="","",IF($D115&lt;&gt;TRIM($D115),"; Name: extra spaces","")&amp;IF(SUMPRODUCT(--ISNUMBER(FIND(" "&amp;{"a","b","c","d","e","f","g","h","i","j","k","l","m","n","o","p","q","r","s","t","u","v","w","x","y","z"}," "&amp;$D115)))&gt;0,"; Name: small first letter",""))&amp;IF($H115="","",IF($H115&lt;&gt;TRIM($H115),"; Mother: extra spaces","")&amp;IF(SUMPRODUCT(--ISNUMBER(FIND(" "&amp;{"a","b","c","d","e","f","g","h","i","j","k","l","m","n","o","p","q","r","s","t","u","v","w","x","y","z"}," "&amp;$H115)))&gt;0,"; Mother: small first letter",""))&amp;IF($I115="","",IF($I115&lt;&gt;TRIM($I115),"; Father: extra spaces","")&amp;IF(SUMPRODUCT(--ISNUMBER(FIND(" "&amp;{"a","b","c","d","e","f","g","h","i","j","k","l","m","n","o","p","q","r","s","t","u","v","w","x","y","z"}," "&amp;$I115)))&gt;0,"; Father: small first letter",""))&amp;IF($J115="","",IF($J115&lt;&gt;TRIM($J115),"; Guardian: extra spaces","")&amp;IF(SUMPRODUCT(--ISNUMBER(FIND(" "&amp;{"a","b","c","d","e","f","g","h","i","j","k","l","m","n","o","p","q","r","s","t","u","v","w","x","y","z"}," "&amp;$J115)))&gt;0,"; Guardian: small first letter","")),3,300),"")</f>
        <v/>
      </c>
      <c r="Z115" s="23" t="str">
        <f>IF(OR(NOT(COUNTA($B115:$J115,$L115:$M115,$O115:$V115)&gt;0),$F115=""),"",IF(NOT(ISNUMBER($F115)),"Not a date",IF(OR((YEAR(Setup!$B$8)-YEAR($F115)-IF(OR(MONTH($F115)&gt;MONTH(Setup!$B$8),AND(MONTH($F115)=MONTH(Setup!$B$8),DAY($F115)&gt;DAY(Setup!$B$8))),1,0))&lt;Setup!$B$10,(YEAR(Setup!$B$8)-YEAR($F115)-IF(OR(MONTH($F115)&gt;MONTH(Setup!$B$8),AND(MONTH($F115)=MONTH(Setup!$B$8),DAY($F115)&gt;DAY(Setup!$B$8))),1,0))&gt;Setup!$C$10),"Age "&amp;(YEAR(Setup!$B$8)-YEAR($F115)-IF(OR(MONTH($F115)&gt;MONTH(Setup!$B$8),AND(MONTH($F115)=MONTH(Setup!$B$8),DAY($F115)&gt;DAY(Setup!$B$8))),1,0))&amp;": check the date","")))</f>
        <v/>
      </c>
      <c r="AA115" s="23" t="str">
        <f>IF(COUNTA($B115:$J115,$L115:$M115,$O115:$V115)&gt;0,MID(IF($K115="","; English missing","")&amp;IF($N115="","; History, Civics and Geography missing","")&amp;IF(AND($T115&lt;&gt;"Y",COUNTA($L115:$M115)=0),"; No second language","")&amp;IF(AND($T115="Y",COUNTA($L115:$M115)&gt;0),"; Exempt, but a second language is filled in","")&amp;IF(AND(COUNTA($L115:$M115)=2,$L115&lt;&gt;"Hindi",$M115&lt;&gt;"Hindi"),"; Two second languages: one must be Hindi",""),3,300),"")</f>
        <v/>
      </c>
      <c r="AB115" s="23" t="str">
        <f>IF(COUNTA($B115:$J115,$L115:$M115,$O115:$V115)&gt;0,IF(COUNTA($O115:$Q115)&lt;2,"Needs 2 or 3, has "&amp;COUNTA($O115:$Q115),""),"")</f>
        <v/>
      </c>
      <c r="AC115" s="23" t="str">
        <f>IF(COUNTA($B115:$J115,$L115:$M115,$O115:$V115)&gt;0,IF(COUNTA($R115:$S115)=0,"Needs 1 or 2",IF(AND($R115&lt;&gt;"",$S115&lt;&gt;"",IFERROR(INDEX(Subjects!$F$5:$F$32,MATCH($R115,Subjects!$E$5:$E$32,0)),"?")=IFERROR(INDEX(Subjects!$F$5:$F$32,MATCH($S115,Subjects!$E$5:$E$32,0)),"!")),"Two must be one from A, one from B","")),"")</f>
        <v/>
      </c>
      <c r="AD115" s="23" t="str">
        <f>IF(COUNTA($B115:$J115,$L115:$M115,$O115:$V115)&gt;0,MID(IF(SUM($AG115)=0,"","; "&amp;INDEX(Subjects!$O$5:$O$29,$AH115)&amp;" with "&amp;INDEX(Subjects!$P$5:$P$29,$AH115)&amp;IF($AG115&gt;1," (+"&amp;($AG115-1)&amp;" more)",""))&amp;IF(SUMPRODUCT(($K115:$S115&lt;&gt;"")*(COUNTIF($K115:$S115,$K115:$S115&amp;"")&gt;1))&gt;0,"; Same subject twice",""),3,300),"")</f>
        <v/>
      </c>
      <c r="AE115" s="23" t="str">
        <f>IF(COUNTA($B115:$J115,$L115:$M115,$O115:$V115)&gt;0,MID(IF($U115&lt;&gt;"Y","; Photo","")&amp;IF($V115&lt;&gt;"Y","; Signature",""),3,50),"")</f>
        <v/>
      </c>
      <c r="AF115" s="24" t="str">
        <f>IF(COUNTA($B115:$J115,$L115:$M115,$O115:$V115)&gt;0,IF(SUMPRODUCT(--($X115:$AE115&lt;&gt;""))=0,"OK",SUMPRODUCT(--($X115:$AE115&lt;&gt;""))&amp;" to fix"),"")</f>
        <v/>
      </c>
      <c r="AG115" s="25" t="str">
        <f>IF(COUNTA($B115:$J115,$L115:$M115,$O115:$V115)&gt;0,SUMPRODUCT((Subjects!$O$5:$O$29&lt;&gt;"")*(Subjects!$P$5:$P$29&lt;&gt;"")*(COUNTIF($K115:$S115,Subjects!$O$5:$O$29&amp;"")&gt;0)*(COUNTIF($K115:$S115,Subjects!$P$5:$P$29&amp;"")&gt;0)),"")</f>
        <v/>
      </c>
      <c r="AH115" s="25" t="str">
        <f>IF(SUM($AG115)=0,"",LOOKUP(2,1/((Subjects!$O$5:$O$29&lt;&gt;"")*(Subjects!$P$5:$P$29&lt;&gt;"")*(COUNTIF($K115:$S115,Subjects!$O$5:$O$29&amp;"")&gt;0)*(COUNTIF($K115:$S115,Subjects!$P$5:$P$29&amp;"")&gt;0)),Subjects!$Q$5:$Q$29))</f>
        <v/>
      </c>
    </row>
    <row r="116" spans="1:34" x14ac:dyDescent="0.25">
      <c r="A116" s="19">
        <v>111</v>
      </c>
      <c r="B116" s="8"/>
      <c r="C116" s="20"/>
      <c r="D116" s="4"/>
      <c r="E116" s="8"/>
      <c r="F116" s="21"/>
      <c r="G116" s="8"/>
      <c r="H116" s="4"/>
      <c r="I116" s="4"/>
      <c r="J116" s="4"/>
      <c r="K116" s="8" t="s">
        <v>50</v>
      </c>
      <c r="L116" s="4"/>
      <c r="M116" s="4"/>
      <c r="N116" s="4" t="s">
        <v>53</v>
      </c>
      <c r="O116" s="4"/>
      <c r="P116" s="4"/>
      <c r="Q116" s="4"/>
      <c r="R116" s="4"/>
      <c r="S116" s="4"/>
      <c r="T116" s="8"/>
      <c r="U116" s="8"/>
      <c r="V116" s="8"/>
      <c r="W116" s="22" t="str">
        <f>IF(COUNTA($B116:$J116,$L116:$M116,$O116:$V116)&gt;0,COUNTA($K116:$S116),"")</f>
        <v/>
      </c>
      <c r="X116" s="23" t="str">
        <f>IF(COUNTA($B116:$J116,$L116:$M116,$O116:$V116)&gt;0,MID(IF($B116="","; Section","")&amp;IF($C116="","; Admission no.","")&amp;IF($D116="","; Name","")&amp;IF($E116="","; Gender","")&amp;IF($F116="","; Date of birth","")&amp;IF($G116="","; Nationality","")&amp;IF(COUNTA($H116:$J116)=0,"; Parent or guardian",""),3,300),"")</f>
        <v/>
      </c>
      <c r="Y116" s="23" t="str">
        <f>IF(COUNTA($B116:$J116,$L116:$M116,$O116:$V116)&gt;0,MID(IF($D116="","",IF($D116&lt;&gt;TRIM($D116),"; Name: extra spaces","")&amp;IF(SUMPRODUCT(--ISNUMBER(FIND(" "&amp;{"a","b","c","d","e","f","g","h","i","j","k","l","m","n","o","p","q","r","s","t","u","v","w","x","y","z"}," "&amp;$D116)))&gt;0,"; Name: small first letter",""))&amp;IF($H116="","",IF($H116&lt;&gt;TRIM($H116),"; Mother: extra spaces","")&amp;IF(SUMPRODUCT(--ISNUMBER(FIND(" "&amp;{"a","b","c","d","e","f","g","h","i","j","k","l","m","n","o","p","q","r","s","t","u","v","w","x","y","z"}," "&amp;$H116)))&gt;0,"; Mother: small first letter",""))&amp;IF($I116="","",IF($I116&lt;&gt;TRIM($I116),"; Father: extra spaces","")&amp;IF(SUMPRODUCT(--ISNUMBER(FIND(" "&amp;{"a","b","c","d","e","f","g","h","i","j","k","l","m","n","o","p","q","r","s","t","u","v","w","x","y","z"}," "&amp;$I116)))&gt;0,"; Father: small first letter",""))&amp;IF($J116="","",IF($J116&lt;&gt;TRIM($J116),"; Guardian: extra spaces","")&amp;IF(SUMPRODUCT(--ISNUMBER(FIND(" "&amp;{"a","b","c","d","e","f","g","h","i","j","k","l","m","n","o","p","q","r","s","t","u","v","w","x","y","z"}," "&amp;$J116)))&gt;0,"; Guardian: small first letter","")),3,300),"")</f>
        <v/>
      </c>
      <c r="Z116" s="23" t="str">
        <f>IF(OR(NOT(COUNTA($B116:$J116,$L116:$M116,$O116:$V116)&gt;0),$F116=""),"",IF(NOT(ISNUMBER($F116)),"Not a date",IF(OR((YEAR(Setup!$B$8)-YEAR($F116)-IF(OR(MONTH($F116)&gt;MONTH(Setup!$B$8),AND(MONTH($F116)=MONTH(Setup!$B$8),DAY($F116)&gt;DAY(Setup!$B$8))),1,0))&lt;Setup!$B$10,(YEAR(Setup!$B$8)-YEAR($F116)-IF(OR(MONTH($F116)&gt;MONTH(Setup!$B$8),AND(MONTH($F116)=MONTH(Setup!$B$8),DAY($F116)&gt;DAY(Setup!$B$8))),1,0))&gt;Setup!$C$10),"Age "&amp;(YEAR(Setup!$B$8)-YEAR($F116)-IF(OR(MONTH($F116)&gt;MONTH(Setup!$B$8),AND(MONTH($F116)=MONTH(Setup!$B$8),DAY($F116)&gt;DAY(Setup!$B$8))),1,0))&amp;": check the date","")))</f>
        <v/>
      </c>
      <c r="AA116" s="23" t="str">
        <f>IF(COUNTA($B116:$J116,$L116:$M116,$O116:$V116)&gt;0,MID(IF($K116="","; English missing","")&amp;IF($N116="","; History, Civics and Geography missing","")&amp;IF(AND($T116&lt;&gt;"Y",COUNTA($L116:$M116)=0),"; No second language","")&amp;IF(AND($T116="Y",COUNTA($L116:$M116)&gt;0),"; Exempt, but a second language is filled in","")&amp;IF(AND(COUNTA($L116:$M116)=2,$L116&lt;&gt;"Hindi",$M116&lt;&gt;"Hindi"),"; Two second languages: one must be Hindi",""),3,300),"")</f>
        <v/>
      </c>
      <c r="AB116" s="23" t="str">
        <f>IF(COUNTA($B116:$J116,$L116:$M116,$O116:$V116)&gt;0,IF(COUNTA($O116:$Q116)&lt;2,"Needs 2 or 3, has "&amp;COUNTA($O116:$Q116),""),"")</f>
        <v/>
      </c>
      <c r="AC116" s="23" t="str">
        <f>IF(COUNTA($B116:$J116,$L116:$M116,$O116:$V116)&gt;0,IF(COUNTA($R116:$S116)=0,"Needs 1 or 2",IF(AND($R116&lt;&gt;"",$S116&lt;&gt;"",IFERROR(INDEX(Subjects!$F$5:$F$32,MATCH($R116,Subjects!$E$5:$E$32,0)),"?")=IFERROR(INDEX(Subjects!$F$5:$F$32,MATCH($S116,Subjects!$E$5:$E$32,0)),"!")),"Two must be one from A, one from B","")),"")</f>
        <v/>
      </c>
      <c r="AD116" s="23" t="str">
        <f>IF(COUNTA($B116:$J116,$L116:$M116,$O116:$V116)&gt;0,MID(IF(SUM($AG116)=0,"","; "&amp;INDEX(Subjects!$O$5:$O$29,$AH116)&amp;" with "&amp;INDEX(Subjects!$P$5:$P$29,$AH116)&amp;IF($AG116&gt;1," (+"&amp;($AG116-1)&amp;" more)",""))&amp;IF(SUMPRODUCT(($K116:$S116&lt;&gt;"")*(COUNTIF($K116:$S116,$K116:$S116&amp;"")&gt;1))&gt;0,"; Same subject twice",""),3,300),"")</f>
        <v/>
      </c>
      <c r="AE116" s="23" t="str">
        <f>IF(COUNTA($B116:$J116,$L116:$M116,$O116:$V116)&gt;0,MID(IF($U116&lt;&gt;"Y","; Photo","")&amp;IF($V116&lt;&gt;"Y","; Signature",""),3,50),"")</f>
        <v/>
      </c>
      <c r="AF116" s="24" t="str">
        <f>IF(COUNTA($B116:$J116,$L116:$M116,$O116:$V116)&gt;0,IF(SUMPRODUCT(--($X116:$AE116&lt;&gt;""))=0,"OK",SUMPRODUCT(--($X116:$AE116&lt;&gt;""))&amp;" to fix"),"")</f>
        <v/>
      </c>
      <c r="AG116" s="25" t="str">
        <f>IF(COUNTA($B116:$J116,$L116:$M116,$O116:$V116)&gt;0,SUMPRODUCT((Subjects!$O$5:$O$29&lt;&gt;"")*(Subjects!$P$5:$P$29&lt;&gt;"")*(COUNTIF($K116:$S116,Subjects!$O$5:$O$29&amp;"")&gt;0)*(COUNTIF($K116:$S116,Subjects!$P$5:$P$29&amp;"")&gt;0)),"")</f>
        <v/>
      </c>
      <c r="AH116" s="25" t="str">
        <f>IF(SUM($AG116)=0,"",LOOKUP(2,1/((Subjects!$O$5:$O$29&lt;&gt;"")*(Subjects!$P$5:$P$29&lt;&gt;"")*(COUNTIF($K116:$S116,Subjects!$O$5:$O$29&amp;"")&gt;0)*(COUNTIF($K116:$S116,Subjects!$P$5:$P$29&amp;"")&gt;0)),Subjects!$Q$5:$Q$29))</f>
        <v/>
      </c>
    </row>
    <row r="117" spans="1:34" x14ac:dyDescent="0.25">
      <c r="A117" s="19">
        <v>112</v>
      </c>
      <c r="B117" s="8"/>
      <c r="C117" s="20"/>
      <c r="D117" s="4"/>
      <c r="E117" s="8"/>
      <c r="F117" s="21"/>
      <c r="G117" s="8"/>
      <c r="H117" s="4"/>
      <c r="I117" s="4"/>
      <c r="J117" s="4"/>
      <c r="K117" s="8" t="s">
        <v>50</v>
      </c>
      <c r="L117" s="4"/>
      <c r="M117" s="4"/>
      <c r="N117" s="4" t="s">
        <v>53</v>
      </c>
      <c r="O117" s="4"/>
      <c r="P117" s="4"/>
      <c r="Q117" s="4"/>
      <c r="R117" s="4"/>
      <c r="S117" s="4"/>
      <c r="T117" s="8"/>
      <c r="U117" s="8"/>
      <c r="V117" s="8"/>
      <c r="W117" s="22" t="str">
        <f>IF(COUNTA($B117:$J117,$L117:$M117,$O117:$V117)&gt;0,COUNTA($K117:$S117),"")</f>
        <v/>
      </c>
      <c r="X117" s="23" t="str">
        <f>IF(COUNTA($B117:$J117,$L117:$M117,$O117:$V117)&gt;0,MID(IF($B117="","; Section","")&amp;IF($C117="","; Admission no.","")&amp;IF($D117="","; Name","")&amp;IF($E117="","; Gender","")&amp;IF($F117="","; Date of birth","")&amp;IF($G117="","; Nationality","")&amp;IF(COUNTA($H117:$J117)=0,"; Parent or guardian",""),3,300),"")</f>
        <v/>
      </c>
      <c r="Y117" s="23" t="str">
        <f>IF(COUNTA($B117:$J117,$L117:$M117,$O117:$V117)&gt;0,MID(IF($D117="","",IF($D117&lt;&gt;TRIM($D117),"; Name: extra spaces","")&amp;IF(SUMPRODUCT(--ISNUMBER(FIND(" "&amp;{"a","b","c","d","e","f","g","h","i","j","k","l","m","n","o","p","q","r","s","t","u","v","w","x","y","z"}," "&amp;$D117)))&gt;0,"; Name: small first letter",""))&amp;IF($H117="","",IF($H117&lt;&gt;TRIM($H117),"; Mother: extra spaces","")&amp;IF(SUMPRODUCT(--ISNUMBER(FIND(" "&amp;{"a","b","c","d","e","f","g","h","i","j","k","l","m","n","o","p","q","r","s","t","u","v","w","x","y","z"}," "&amp;$H117)))&gt;0,"; Mother: small first letter",""))&amp;IF($I117="","",IF($I117&lt;&gt;TRIM($I117),"; Father: extra spaces","")&amp;IF(SUMPRODUCT(--ISNUMBER(FIND(" "&amp;{"a","b","c","d","e","f","g","h","i","j","k","l","m","n","o","p","q","r","s","t","u","v","w","x","y","z"}," "&amp;$I117)))&gt;0,"; Father: small first letter",""))&amp;IF($J117="","",IF($J117&lt;&gt;TRIM($J117),"; Guardian: extra spaces","")&amp;IF(SUMPRODUCT(--ISNUMBER(FIND(" "&amp;{"a","b","c","d","e","f","g","h","i","j","k","l","m","n","o","p","q","r","s","t","u","v","w","x","y","z"}," "&amp;$J117)))&gt;0,"; Guardian: small first letter","")),3,300),"")</f>
        <v/>
      </c>
      <c r="Z117" s="23" t="str">
        <f>IF(OR(NOT(COUNTA($B117:$J117,$L117:$M117,$O117:$V117)&gt;0),$F117=""),"",IF(NOT(ISNUMBER($F117)),"Not a date",IF(OR((YEAR(Setup!$B$8)-YEAR($F117)-IF(OR(MONTH($F117)&gt;MONTH(Setup!$B$8),AND(MONTH($F117)=MONTH(Setup!$B$8),DAY($F117)&gt;DAY(Setup!$B$8))),1,0))&lt;Setup!$B$10,(YEAR(Setup!$B$8)-YEAR($F117)-IF(OR(MONTH($F117)&gt;MONTH(Setup!$B$8),AND(MONTH($F117)=MONTH(Setup!$B$8),DAY($F117)&gt;DAY(Setup!$B$8))),1,0))&gt;Setup!$C$10),"Age "&amp;(YEAR(Setup!$B$8)-YEAR($F117)-IF(OR(MONTH($F117)&gt;MONTH(Setup!$B$8),AND(MONTH($F117)=MONTH(Setup!$B$8),DAY($F117)&gt;DAY(Setup!$B$8))),1,0))&amp;": check the date","")))</f>
        <v/>
      </c>
      <c r="AA117" s="23" t="str">
        <f>IF(COUNTA($B117:$J117,$L117:$M117,$O117:$V117)&gt;0,MID(IF($K117="","; English missing","")&amp;IF($N117="","; History, Civics and Geography missing","")&amp;IF(AND($T117&lt;&gt;"Y",COUNTA($L117:$M117)=0),"; No second language","")&amp;IF(AND($T117="Y",COUNTA($L117:$M117)&gt;0),"; Exempt, but a second language is filled in","")&amp;IF(AND(COUNTA($L117:$M117)=2,$L117&lt;&gt;"Hindi",$M117&lt;&gt;"Hindi"),"; Two second languages: one must be Hindi",""),3,300),"")</f>
        <v/>
      </c>
      <c r="AB117" s="23" t="str">
        <f>IF(COUNTA($B117:$J117,$L117:$M117,$O117:$V117)&gt;0,IF(COUNTA($O117:$Q117)&lt;2,"Needs 2 or 3, has "&amp;COUNTA($O117:$Q117),""),"")</f>
        <v/>
      </c>
      <c r="AC117" s="23" t="str">
        <f>IF(COUNTA($B117:$J117,$L117:$M117,$O117:$V117)&gt;0,IF(COUNTA($R117:$S117)=0,"Needs 1 or 2",IF(AND($R117&lt;&gt;"",$S117&lt;&gt;"",IFERROR(INDEX(Subjects!$F$5:$F$32,MATCH($R117,Subjects!$E$5:$E$32,0)),"?")=IFERROR(INDEX(Subjects!$F$5:$F$32,MATCH($S117,Subjects!$E$5:$E$32,0)),"!")),"Two must be one from A, one from B","")),"")</f>
        <v/>
      </c>
      <c r="AD117" s="23" t="str">
        <f>IF(COUNTA($B117:$J117,$L117:$M117,$O117:$V117)&gt;0,MID(IF(SUM($AG117)=0,"","; "&amp;INDEX(Subjects!$O$5:$O$29,$AH117)&amp;" with "&amp;INDEX(Subjects!$P$5:$P$29,$AH117)&amp;IF($AG117&gt;1," (+"&amp;($AG117-1)&amp;" more)",""))&amp;IF(SUMPRODUCT(($K117:$S117&lt;&gt;"")*(COUNTIF($K117:$S117,$K117:$S117&amp;"")&gt;1))&gt;0,"; Same subject twice",""),3,300),"")</f>
        <v/>
      </c>
      <c r="AE117" s="23" t="str">
        <f>IF(COUNTA($B117:$J117,$L117:$M117,$O117:$V117)&gt;0,MID(IF($U117&lt;&gt;"Y","; Photo","")&amp;IF($V117&lt;&gt;"Y","; Signature",""),3,50),"")</f>
        <v/>
      </c>
      <c r="AF117" s="24" t="str">
        <f>IF(COUNTA($B117:$J117,$L117:$M117,$O117:$V117)&gt;0,IF(SUMPRODUCT(--($X117:$AE117&lt;&gt;""))=0,"OK",SUMPRODUCT(--($X117:$AE117&lt;&gt;""))&amp;" to fix"),"")</f>
        <v/>
      </c>
      <c r="AG117" s="25" t="str">
        <f>IF(COUNTA($B117:$J117,$L117:$M117,$O117:$V117)&gt;0,SUMPRODUCT((Subjects!$O$5:$O$29&lt;&gt;"")*(Subjects!$P$5:$P$29&lt;&gt;"")*(COUNTIF($K117:$S117,Subjects!$O$5:$O$29&amp;"")&gt;0)*(COUNTIF($K117:$S117,Subjects!$P$5:$P$29&amp;"")&gt;0)),"")</f>
        <v/>
      </c>
      <c r="AH117" s="25" t="str">
        <f>IF(SUM($AG117)=0,"",LOOKUP(2,1/((Subjects!$O$5:$O$29&lt;&gt;"")*(Subjects!$P$5:$P$29&lt;&gt;"")*(COUNTIF($K117:$S117,Subjects!$O$5:$O$29&amp;"")&gt;0)*(COUNTIF($K117:$S117,Subjects!$P$5:$P$29&amp;"")&gt;0)),Subjects!$Q$5:$Q$29))</f>
        <v/>
      </c>
    </row>
    <row r="118" spans="1:34" x14ac:dyDescent="0.25">
      <c r="A118" s="19">
        <v>113</v>
      </c>
      <c r="B118" s="8"/>
      <c r="C118" s="20"/>
      <c r="D118" s="4"/>
      <c r="E118" s="8"/>
      <c r="F118" s="21"/>
      <c r="G118" s="8"/>
      <c r="H118" s="4"/>
      <c r="I118" s="4"/>
      <c r="J118" s="4"/>
      <c r="K118" s="8" t="s">
        <v>50</v>
      </c>
      <c r="L118" s="4"/>
      <c r="M118" s="4"/>
      <c r="N118" s="4" t="s">
        <v>53</v>
      </c>
      <c r="O118" s="4"/>
      <c r="P118" s="4"/>
      <c r="Q118" s="4"/>
      <c r="R118" s="4"/>
      <c r="S118" s="4"/>
      <c r="T118" s="8"/>
      <c r="U118" s="8"/>
      <c r="V118" s="8"/>
      <c r="W118" s="22" t="str">
        <f>IF(COUNTA($B118:$J118,$L118:$M118,$O118:$V118)&gt;0,COUNTA($K118:$S118),"")</f>
        <v/>
      </c>
      <c r="X118" s="23" t="str">
        <f>IF(COUNTA($B118:$J118,$L118:$M118,$O118:$V118)&gt;0,MID(IF($B118="","; Section","")&amp;IF($C118="","; Admission no.","")&amp;IF($D118="","; Name","")&amp;IF($E118="","; Gender","")&amp;IF($F118="","; Date of birth","")&amp;IF($G118="","; Nationality","")&amp;IF(COUNTA($H118:$J118)=0,"; Parent or guardian",""),3,300),"")</f>
        <v/>
      </c>
      <c r="Y118" s="23" t="str">
        <f>IF(COUNTA($B118:$J118,$L118:$M118,$O118:$V118)&gt;0,MID(IF($D118="","",IF($D118&lt;&gt;TRIM($D118),"; Name: extra spaces","")&amp;IF(SUMPRODUCT(--ISNUMBER(FIND(" "&amp;{"a","b","c","d","e","f","g","h","i","j","k","l","m","n","o","p","q","r","s","t","u","v","w","x","y","z"}," "&amp;$D118)))&gt;0,"; Name: small first letter",""))&amp;IF($H118="","",IF($H118&lt;&gt;TRIM($H118),"; Mother: extra spaces","")&amp;IF(SUMPRODUCT(--ISNUMBER(FIND(" "&amp;{"a","b","c","d","e","f","g","h","i","j","k","l","m","n","o","p","q","r","s","t","u","v","w","x","y","z"}," "&amp;$H118)))&gt;0,"; Mother: small first letter",""))&amp;IF($I118="","",IF($I118&lt;&gt;TRIM($I118),"; Father: extra spaces","")&amp;IF(SUMPRODUCT(--ISNUMBER(FIND(" "&amp;{"a","b","c","d","e","f","g","h","i","j","k","l","m","n","o","p","q","r","s","t","u","v","w","x","y","z"}," "&amp;$I118)))&gt;0,"; Father: small first letter",""))&amp;IF($J118="","",IF($J118&lt;&gt;TRIM($J118),"; Guardian: extra spaces","")&amp;IF(SUMPRODUCT(--ISNUMBER(FIND(" "&amp;{"a","b","c","d","e","f","g","h","i","j","k","l","m","n","o","p","q","r","s","t","u","v","w","x","y","z"}," "&amp;$J118)))&gt;0,"; Guardian: small first letter","")),3,300),"")</f>
        <v/>
      </c>
      <c r="Z118" s="23" t="str">
        <f>IF(OR(NOT(COUNTA($B118:$J118,$L118:$M118,$O118:$V118)&gt;0),$F118=""),"",IF(NOT(ISNUMBER($F118)),"Not a date",IF(OR((YEAR(Setup!$B$8)-YEAR($F118)-IF(OR(MONTH($F118)&gt;MONTH(Setup!$B$8),AND(MONTH($F118)=MONTH(Setup!$B$8),DAY($F118)&gt;DAY(Setup!$B$8))),1,0))&lt;Setup!$B$10,(YEAR(Setup!$B$8)-YEAR($F118)-IF(OR(MONTH($F118)&gt;MONTH(Setup!$B$8),AND(MONTH($F118)=MONTH(Setup!$B$8),DAY($F118)&gt;DAY(Setup!$B$8))),1,0))&gt;Setup!$C$10),"Age "&amp;(YEAR(Setup!$B$8)-YEAR($F118)-IF(OR(MONTH($F118)&gt;MONTH(Setup!$B$8),AND(MONTH($F118)=MONTH(Setup!$B$8),DAY($F118)&gt;DAY(Setup!$B$8))),1,0))&amp;": check the date","")))</f>
        <v/>
      </c>
      <c r="AA118" s="23" t="str">
        <f>IF(COUNTA($B118:$J118,$L118:$M118,$O118:$V118)&gt;0,MID(IF($K118="","; English missing","")&amp;IF($N118="","; History, Civics and Geography missing","")&amp;IF(AND($T118&lt;&gt;"Y",COUNTA($L118:$M118)=0),"; No second language","")&amp;IF(AND($T118="Y",COUNTA($L118:$M118)&gt;0),"; Exempt, but a second language is filled in","")&amp;IF(AND(COUNTA($L118:$M118)=2,$L118&lt;&gt;"Hindi",$M118&lt;&gt;"Hindi"),"; Two second languages: one must be Hindi",""),3,300),"")</f>
        <v/>
      </c>
      <c r="AB118" s="23" t="str">
        <f>IF(COUNTA($B118:$J118,$L118:$M118,$O118:$V118)&gt;0,IF(COUNTA($O118:$Q118)&lt;2,"Needs 2 or 3, has "&amp;COUNTA($O118:$Q118),""),"")</f>
        <v/>
      </c>
      <c r="AC118" s="23" t="str">
        <f>IF(COUNTA($B118:$J118,$L118:$M118,$O118:$V118)&gt;0,IF(COUNTA($R118:$S118)=0,"Needs 1 or 2",IF(AND($R118&lt;&gt;"",$S118&lt;&gt;"",IFERROR(INDEX(Subjects!$F$5:$F$32,MATCH($R118,Subjects!$E$5:$E$32,0)),"?")=IFERROR(INDEX(Subjects!$F$5:$F$32,MATCH($S118,Subjects!$E$5:$E$32,0)),"!")),"Two must be one from A, one from B","")),"")</f>
        <v/>
      </c>
      <c r="AD118" s="23" t="str">
        <f>IF(COUNTA($B118:$J118,$L118:$M118,$O118:$V118)&gt;0,MID(IF(SUM($AG118)=0,"","; "&amp;INDEX(Subjects!$O$5:$O$29,$AH118)&amp;" with "&amp;INDEX(Subjects!$P$5:$P$29,$AH118)&amp;IF($AG118&gt;1," (+"&amp;($AG118-1)&amp;" more)",""))&amp;IF(SUMPRODUCT(($K118:$S118&lt;&gt;"")*(COUNTIF($K118:$S118,$K118:$S118&amp;"")&gt;1))&gt;0,"; Same subject twice",""),3,300),"")</f>
        <v/>
      </c>
      <c r="AE118" s="23" t="str">
        <f>IF(COUNTA($B118:$J118,$L118:$M118,$O118:$V118)&gt;0,MID(IF($U118&lt;&gt;"Y","; Photo","")&amp;IF($V118&lt;&gt;"Y","; Signature",""),3,50),"")</f>
        <v/>
      </c>
      <c r="AF118" s="24" t="str">
        <f>IF(COUNTA($B118:$J118,$L118:$M118,$O118:$V118)&gt;0,IF(SUMPRODUCT(--($X118:$AE118&lt;&gt;""))=0,"OK",SUMPRODUCT(--($X118:$AE118&lt;&gt;""))&amp;" to fix"),"")</f>
        <v/>
      </c>
      <c r="AG118" s="25" t="str">
        <f>IF(COUNTA($B118:$J118,$L118:$M118,$O118:$V118)&gt;0,SUMPRODUCT((Subjects!$O$5:$O$29&lt;&gt;"")*(Subjects!$P$5:$P$29&lt;&gt;"")*(COUNTIF($K118:$S118,Subjects!$O$5:$O$29&amp;"")&gt;0)*(COUNTIF($K118:$S118,Subjects!$P$5:$P$29&amp;"")&gt;0)),"")</f>
        <v/>
      </c>
      <c r="AH118" s="25" t="str">
        <f>IF(SUM($AG118)=0,"",LOOKUP(2,1/((Subjects!$O$5:$O$29&lt;&gt;"")*(Subjects!$P$5:$P$29&lt;&gt;"")*(COUNTIF($K118:$S118,Subjects!$O$5:$O$29&amp;"")&gt;0)*(COUNTIF($K118:$S118,Subjects!$P$5:$P$29&amp;"")&gt;0)),Subjects!$Q$5:$Q$29))</f>
        <v/>
      </c>
    </row>
    <row r="119" spans="1:34" x14ac:dyDescent="0.25">
      <c r="A119" s="19">
        <v>114</v>
      </c>
      <c r="B119" s="8"/>
      <c r="C119" s="20"/>
      <c r="D119" s="4"/>
      <c r="E119" s="8"/>
      <c r="F119" s="21"/>
      <c r="G119" s="8"/>
      <c r="H119" s="4"/>
      <c r="I119" s="4"/>
      <c r="J119" s="4"/>
      <c r="K119" s="8" t="s">
        <v>50</v>
      </c>
      <c r="L119" s="4"/>
      <c r="M119" s="4"/>
      <c r="N119" s="4" t="s">
        <v>53</v>
      </c>
      <c r="O119" s="4"/>
      <c r="P119" s="4"/>
      <c r="Q119" s="4"/>
      <c r="R119" s="4"/>
      <c r="S119" s="4"/>
      <c r="T119" s="8"/>
      <c r="U119" s="8"/>
      <c r="V119" s="8"/>
      <c r="W119" s="22" t="str">
        <f>IF(COUNTA($B119:$J119,$L119:$M119,$O119:$V119)&gt;0,COUNTA($K119:$S119),"")</f>
        <v/>
      </c>
      <c r="X119" s="23" t="str">
        <f>IF(COUNTA($B119:$J119,$L119:$M119,$O119:$V119)&gt;0,MID(IF($B119="","; Section","")&amp;IF($C119="","; Admission no.","")&amp;IF($D119="","; Name","")&amp;IF($E119="","; Gender","")&amp;IF($F119="","; Date of birth","")&amp;IF($G119="","; Nationality","")&amp;IF(COUNTA($H119:$J119)=0,"; Parent or guardian",""),3,300),"")</f>
        <v/>
      </c>
      <c r="Y119" s="23" t="str">
        <f>IF(COUNTA($B119:$J119,$L119:$M119,$O119:$V119)&gt;0,MID(IF($D119="","",IF($D119&lt;&gt;TRIM($D119),"; Name: extra spaces","")&amp;IF(SUMPRODUCT(--ISNUMBER(FIND(" "&amp;{"a","b","c","d","e","f","g","h","i","j","k","l","m","n","o","p","q","r","s","t","u","v","w","x","y","z"}," "&amp;$D119)))&gt;0,"; Name: small first letter",""))&amp;IF($H119="","",IF($H119&lt;&gt;TRIM($H119),"; Mother: extra spaces","")&amp;IF(SUMPRODUCT(--ISNUMBER(FIND(" "&amp;{"a","b","c","d","e","f","g","h","i","j","k","l","m","n","o","p","q","r","s","t","u","v","w","x","y","z"}," "&amp;$H119)))&gt;0,"; Mother: small first letter",""))&amp;IF($I119="","",IF($I119&lt;&gt;TRIM($I119),"; Father: extra spaces","")&amp;IF(SUMPRODUCT(--ISNUMBER(FIND(" "&amp;{"a","b","c","d","e","f","g","h","i","j","k","l","m","n","o","p","q","r","s","t","u","v","w","x","y","z"}," "&amp;$I119)))&gt;0,"; Father: small first letter",""))&amp;IF($J119="","",IF($J119&lt;&gt;TRIM($J119),"; Guardian: extra spaces","")&amp;IF(SUMPRODUCT(--ISNUMBER(FIND(" "&amp;{"a","b","c","d","e","f","g","h","i","j","k","l","m","n","o","p","q","r","s","t","u","v","w","x","y","z"}," "&amp;$J119)))&gt;0,"; Guardian: small first letter","")),3,300),"")</f>
        <v/>
      </c>
      <c r="Z119" s="23" t="str">
        <f>IF(OR(NOT(COUNTA($B119:$J119,$L119:$M119,$O119:$V119)&gt;0),$F119=""),"",IF(NOT(ISNUMBER($F119)),"Not a date",IF(OR((YEAR(Setup!$B$8)-YEAR($F119)-IF(OR(MONTH($F119)&gt;MONTH(Setup!$B$8),AND(MONTH($F119)=MONTH(Setup!$B$8),DAY($F119)&gt;DAY(Setup!$B$8))),1,0))&lt;Setup!$B$10,(YEAR(Setup!$B$8)-YEAR($F119)-IF(OR(MONTH($F119)&gt;MONTH(Setup!$B$8),AND(MONTH($F119)=MONTH(Setup!$B$8),DAY($F119)&gt;DAY(Setup!$B$8))),1,0))&gt;Setup!$C$10),"Age "&amp;(YEAR(Setup!$B$8)-YEAR($F119)-IF(OR(MONTH($F119)&gt;MONTH(Setup!$B$8),AND(MONTH($F119)=MONTH(Setup!$B$8),DAY($F119)&gt;DAY(Setup!$B$8))),1,0))&amp;": check the date","")))</f>
        <v/>
      </c>
      <c r="AA119" s="23" t="str">
        <f>IF(COUNTA($B119:$J119,$L119:$M119,$O119:$V119)&gt;0,MID(IF($K119="","; English missing","")&amp;IF($N119="","; History, Civics and Geography missing","")&amp;IF(AND($T119&lt;&gt;"Y",COUNTA($L119:$M119)=0),"; No second language","")&amp;IF(AND($T119="Y",COUNTA($L119:$M119)&gt;0),"; Exempt, but a second language is filled in","")&amp;IF(AND(COUNTA($L119:$M119)=2,$L119&lt;&gt;"Hindi",$M119&lt;&gt;"Hindi"),"; Two second languages: one must be Hindi",""),3,300),"")</f>
        <v/>
      </c>
      <c r="AB119" s="23" t="str">
        <f>IF(COUNTA($B119:$J119,$L119:$M119,$O119:$V119)&gt;0,IF(COUNTA($O119:$Q119)&lt;2,"Needs 2 or 3, has "&amp;COUNTA($O119:$Q119),""),"")</f>
        <v/>
      </c>
      <c r="AC119" s="23" t="str">
        <f>IF(COUNTA($B119:$J119,$L119:$M119,$O119:$V119)&gt;0,IF(COUNTA($R119:$S119)=0,"Needs 1 or 2",IF(AND($R119&lt;&gt;"",$S119&lt;&gt;"",IFERROR(INDEX(Subjects!$F$5:$F$32,MATCH($R119,Subjects!$E$5:$E$32,0)),"?")=IFERROR(INDEX(Subjects!$F$5:$F$32,MATCH($S119,Subjects!$E$5:$E$32,0)),"!")),"Two must be one from A, one from B","")),"")</f>
        <v/>
      </c>
      <c r="AD119" s="23" t="str">
        <f>IF(COUNTA($B119:$J119,$L119:$M119,$O119:$V119)&gt;0,MID(IF(SUM($AG119)=0,"","; "&amp;INDEX(Subjects!$O$5:$O$29,$AH119)&amp;" with "&amp;INDEX(Subjects!$P$5:$P$29,$AH119)&amp;IF($AG119&gt;1," (+"&amp;($AG119-1)&amp;" more)",""))&amp;IF(SUMPRODUCT(($K119:$S119&lt;&gt;"")*(COUNTIF($K119:$S119,$K119:$S119&amp;"")&gt;1))&gt;0,"; Same subject twice",""),3,300),"")</f>
        <v/>
      </c>
      <c r="AE119" s="23" t="str">
        <f>IF(COUNTA($B119:$J119,$L119:$M119,$O119:$V119)&gt;0,MID(IF($U119&lt;&gt;"Y","; Photo","")&amp;IF($V119&lt;&gt;"Y","; Signature",""),3,50),"")</f>
        <v/>
      </c>
      <c r="AF119" s="24" t="str">
        <f>IF(COUNTA($B119:$J119,$L119:$M119,$O119:$V119)&gt;0,IF(SUMPRODUCT(--($X119:$AE119&lt;&gt;""))=0,"OK",SUMPRODUCT(--($X119:$AE119&lt;&gt;""))&amp;" to fix"),"")</f>
        <v/>
      </c>
      <c r="AG119" s="25" t="str">
        <f>IF(COUNTA($B119:$J119,$L119:$M119,$O119:$V119)&gt;0,SUMPRODUCT((Subjects!$O$5:$O$29&lt;&gt;"")*(Subjects!$P$5:$P$29&lt;&gt;"")*(COUNTIF($K119:$S119,Subjects!$O$5:$O$29&amp;"")&gt;0)*(COUNTIF($K119:$S119,Subjects!$P$5:$P$29&amp;"")&gt;0)),"")</f>
        <v/>
      </c>
      <c r="AH119" s="25" t="str">
        <f>IF(SUM($AG119)=0,"",LOOKUP(2,1/((Subjects!$O$5:$O$29&lt;&gt;"")*(Subjects!$P$5:$P$29&lt;&gt;"")*(COUNTIF($K119:$S119,Subjects!$O$5:$O$29&amp;"")&gt;0)*(COUNTIF($K119:$S119,Subjects!$P$5:$P$29&amp;"")&gt;0)),Subjects!$Q$5:$Q$29))</f>
        <v/>
      </c>
    </row>
    <row r="120" spans="1:34" x14ac:dyDescent="0.25">
      <c r="A120" s="19">
        <v>115</v>
      </c>
      <c r="B120" s="8"/>
      <c r="C120" s="20"/>
      <c r="D120" s="4"/>
      <c r="E120" s="8"/>
      <c r="F120" s="21"/>
      <c r="G120" s="8"/>
      <c r="H120" s="4"/>
      <c r="I120" s="4"/>
      <c r="J120" s="4"/>
      <c r="K120" s="8" t="s">
        <v>50</v>
      </c>
      <c r="L120" s="4"/>
      <c r="M120" s="4"/>
      <c r="N120" s="4" t="s">
        <v>53</v>
      </c>
      <c r="O120" s="4"/>
      <c r="P120" s="4"/>
      <c r="Q120" s="4"/>
      <c r="R120" s="4"/>
      <c r="S120" s="4"/>
      <c r="T120" s="8"/>
      <c r="U120" s="8"/>
      <c r="V120" s="8"/>
      <c r="W120" s="22" t="str">
        <f>IF(COUNTA($B120:$J120,$L120:$M120,$O120:$V120)&gt;0,COUNTA($K120:$S120),"")</f>
        <v/>
      </c>
      <c r="X120" s="23" t="str">
        <f>IF(COUNTA($B120:$J120,$L120:$M120,$O120:$V120)&gt;0,MID(IF($B120="","; Section","")&amp;IF($C120="","; Admission no.","")&amp;IF($D120="","; Name","")&amp;IF($E120="","; Gender","")&amp;IF($F120="","; Date of birth","")&amp;IF($G120="","; Nationality","")&amp;IF(COUNTA($H120:$J120)=0,"; Parent or guardian",""),3,300),"")</f>
        <v/>
      </c>
      <c r="Y120" s="23" t="str">
        <f>IF(COUNTA($B120:$J120,$L120:$M120,$O120:$V120)&gt;0,MID(IF($D120="","",IF($D120&lt;&gt;TRIM($D120),"; Name: extra spaces","")&amp;IF(SUMPRODUCT(--ISNUMBER(FIND(" "&amp;{"a","b","c","d","e","f","g","h","i","j","k","l","m","n","o","p","q","r","s","t","u","v","w","x","y","z"}," "&amp;$D120)))&gt;0,"; Name: small first letter",""))&amp;IF($H120="","",IF($H120&lt;&gt;TRIM($H120),"; Mother: extra spaces","")&amp;IF(SUMPRODUCT(--ISNUMBER(FIND(" "&amp;{"a","b","c","d","e","f","g","h","i","j","k","l","m","n","o","p","q","r","s","t","u","v","w","x","y","z"}," "&amp;$H120)))&gt;0,"; Mother: small first letter",""))&amp;IF($I120="","",IF($I120&lt;&gt;TRIM($I120),"; Father: extra spaces","")&amp;IF(SUMPRODUCT(--ISNUMBER(FIND(" "&amp;{"a","b","c","d","e","f","g","h","i","j","k","l","m","n","o","p","q","r","s","t","u","v","w","x","y","z"}," "&amp;$I120)))&gt;0,"; Father: small first letter",""))&amp;IF($J120="","",IF($J120&lt;&gt;TRIM($J120),"; Guardian: extra spaces","")&amp;IF(SUMPRODUCT(--ISNUMBER(FIND(" "&amp;{"a","b","c","d","e","f","g","h","i","j","k","l","m","n","o","p","q","r","s","t","u","v","w","x","y","z"}," "&amp;$J120)))&gt;0,"; Guardian: small first letter","")),3,300),"")</f>
        <v/>
      </c>
      <c r="Z120" s="23" t="str">
        <f>IF(OR(NOT(COUNTA($B120:$J120,$L120:$M120,$O120:$V120)&gt;0),$F120=""),"",IF(NOT(ISNUMBER($F120)),"Not a date",IF(OR((YEAR(Setup!$B$8)-YEAR($F120)-IF(OR(MONTH($F120)&gt;MONTH(Setup!$B$8),AND(MONTH($F120)=MONTH(Setup!$B$8),DAY($F120)&gt;DAY(Setup!$B$8))),1,0))&lt;Setup!$B$10,(YEAR(Setup!$B$8)-YEAR($F120)-IF(OR(MONTH($F120)&gt;MONTH(Setup!$B$8),AND(MONTH($F120)=MONTH(Setup!$B$8),DAY($F120)&gt;DAY(Setup!$B$8))),1,0))&gt;Setup!$C$10),"Age "&amp;(YEAR(Setup!$B$8)-YEAR($F120)-IF(OR(MONTH($F120)&gt;MONTH(Setup!$B$8),AND(MONTH($F120)=MONTH(Setup!$B$8),DAY($F120)&gt;DAY(Setup!$B$8))),1,0))&amp;": check the date","")))</f>
        <v/>
      </c>
      <c r="AA120" s="23" t="str">
        <f>IF(COUNTA($B120:$J120,$L120:$M120,$O120:$V120)&gt;0,MID(IF($K120="","; English missing","")&amp;IF($N120="","; History, Civics and Geography missing","")&amp;IF(AND($T120&lt;&gt;"Y",COUNTA($L120:$M120)=0),"; No second language","")&amp;IF(AND($T120="Y",COUNTA($L120:$M120)&gt;0),"; Exempt, but a second language is filled in","")&amp;IF(AND(COUNTA($L120:$M120)=2,$L120&lt;&gt;"Hindi",$M120&lt;&gt;"Hindi"),"; Two second languages: one must be Hindi",""),3,300),"")</f>
        <v/>
      </c>
      <c r="AB120" s="23" t="str">
        <f>IF(COUNTA($B120:$J120,$L120:$M120,$O120:$V120)&gt;0,IF(COUNTA($O120:$Q120)&lt;2,"Needs 2 or 3, has "&amp;COUNTA($O120:$Q120),""),"")</f>
        <v/>
      </c>
      <c r="AC120" s="23" t="str">
        <f>IF(COUNTA($B120:$J120,$L120:$M120,$O120:$V120)&gt;0,IF(COUNTA($R120:$S120)=0,"Needs 1 or 2",IF(AND($R120&lt;&gt;"",$S120&lt;&gt;"",IFERROR(INDEX(Subjects!$F$5:$F$32,MATCH($R120,Subjects!$E$5:$E$32,0)),"?")=IFERROR(INDEX(Subjects!$F$5:$F$32,MATCH($S120,Subjects!$E$5:$E$32,0)),"!")),"Two must be one from A, one from B","")),"")</f>
        <v/>
      </c>
      <c r="AD120" s="23" t="str">
        <f>IF(COUNTA($B120:$J120,$L120:$M120,$O120:$V120)&gt;0,MID(IF(SUM($AG120)=0,"","; "&amp;INDEX(Subjects!$O$5:$O$29,$AH120)&amp;" with "&amp;INDEX(Subjects!$P$5:$P$29,$AH120)&amp;IF($AG120&gt;1," (+"&amp;($AG120-1)&amp;" more)",""))&amp;IF(SUMPRODUCT(($K120:$S120&lt;&gt;"")*(COUNTIF($K120:$S120,$K120:$S120&amp;"")&gt;1))&gt;0,"; Same subject twice",""),3,300),"")</f>
        <v/>
      </c>
      <c r="AE120" s="23" t="str">
        <f>IF(COUNTA($B120:$J120,$L120:$M120,$O120:$V120)&gt;0,MID(IF($U120&lt;&gt;"Y","; Photo","")&amp;IF($V120&lt;&gt;"Y","; Signature",""),3,50),"")</f>
        <v/>
      </c>
      <c r="AF120" s="24" t="str">
        <f>IF(COUNTA($B120:$J120,$L120:$M120,$O120:$V120)&gt;0,IF(SUMPRODUCT(--($X120:$AE120&lt;&gt;""))=0,"OK",SUMPRODUCT(--($X120:$AE120&lt;&gt;""))&amp;" to fix"),"")</f>
        <v/>
      </c>
      <c r="AG120" s="25" t="str">
        <f>IF(COUNTA($B120:$J120,$L120:$M120,$O120:$V120)&gt;0,SUMPRODUCT((Subjects!$O$5:$O$29&lt;&gt;"")*(Subjects!$P$5:$P$29&lt;&gt;"")*(COUNTIF($K120:$S120,Subjects!$O$5:$O$29&amp;"")&gt;0)*(COUNTIF($K120:$S120,Subjects!$P$5:$P$29&amp;"")&gt;0)),"")</f>
        <v/>
      </c>
      <c r="AH120" s="25" t="str">
        <f>IF(SUM($AG120)=0,"",LOOKUP(2,1/((Subjects!$O$5:$O$29&lt;&gt;"")*(Subjects!$P$5:$P$29&lt;&gt;"")*(COUNTIF($K120:$S120,Subjects!$O$5:$O$29&amp;"")&gt;0)*(COUNTIF($K120:$S120,Subjects!$P$5:$P$29&amp;"")&gt;0)),Subjects!$Q$5:$Q$29))</f>
        <v/>
      </c>
    </row>
    <row r="121" spans="1:34" x14ac:dyDescent="0.25">
      <c r="A121" s="19">
        <v>116</v>
      </c>
      <c r="B121" s="8"/>
      <c r="C121" s="20"/>
      <c r="D121" s="4"/>
      <c r="E121" s="8"/>
      <c r="F121" s="21"/>
      <c r="G121" s="8"/>
      <c r="H121" s="4"/>
      <c r="I121" s="4"/>
      <c r="J121" s="4"/>
      <c r="K121" s="8" t="s">
        <v>50</v>
      </c>
      <c r="L121" s="4"/>
      <c r="M121" s="4"/>
      <c r="N121" s="4" t="s">
        <v>53</v>
      </c>
      <c r="O121" s="4"/>
      <c r="P121" s="4"/>
      <c r="Q121" s="4"/>
      <c r="R121" s="4"/>
      <c r="S121" s="4"/>
      <c r="T121" s="8"/>
      <c r="U121" s="8"/>
      <c r="V121" s="8"/>
      <c r="W121" s="22" t="str">
        <f>IF(COUNTA($B121:$J121,$L121:$M121,$O121:$V121)&gt;0,COUNTA($K121:$S121),"")</f>
        <v/>
      </c>
      <c r="X121" s="23" t="str">
        <f>IF(COUNTA($B121:$J121,$L121:$M121,$O121:$V121)&gt;0,MID(IF($B121="","; Section","")&amp;IF($C121="","; Admission no.","")&amp;IF($D121="","; Name","")&amp;IF($E121="","; Gender","")&amp;IF($F121="","; Date of birth","")&amp;IF($G121="","; Nationality","")&amp;IF(COUNTA($H121:$J121)=0,"; Parent or guardian",""),3,300),"")</f>
        <v/>
      </c>
      <c r="Y121" s="23" t="str">
        <f>IF(COUNTA($B121:$J121,$L121:$M121,$O121:$V121)&gt;0,MID(IF($D121="","",IF($D121&lt;&gt;TRIM($D121),"; Name: extra spaces","")&amp;IF(SUMPRODUCT(--ISNUMBER(FIND(" "&amp;{"a","b","c","d","e","f","g","h","i","j","k","l","m","n","o","p","q","r","s","t","u","v","w","x","y","z"}," "&amp;$D121)))&gt;0,"; Name: small first letter",""))&amp;IF($H121="","",IF($H121&lt;&gt;TRIM($H121),"; Mother: extra spaces","")&amp;IF(SUMPRODUCT(--ISNUMBER(FIND(" "&amp;{"a","b","c","d","e","f","g","h","i","j","k","l","m","n","o","p","q","r","s","t","u","v","w","x","y","z"}," "&amp;$H121)))&gt;0,"; Mother: small first letter",""))&amp;IF($I121="","",IF($I121&lt;&gt;TRIM($I121),"; Father: extra spaces","")&amp;IF(SUMPRODUCT(--ISNUMBER(FIND(" "&amp;{"a","b","c","d","e","f","g","h","i","j","k","l","m","n","o","p","q","r","s","t","u","v","w","x","y","z"}," "&amp;$I121)))&gt;0,"; Father: small first letter",""))&amp;IF($J121="","",IF($J121&lt;&gt;TRIM($J121),"; Guardian: extra spaces","")&amp;IF(SUMPRODUCT(--ISNUMBER(FIND(" "&amp;{"a","b","c","d","e","f","g","h","i","j","k","l","m","n","o","p","q","r","s","t","u","v","w","x","y","z"}," "&amp;$J121)))&gt;0,"; Guardian: small first letter","")),3,300),"")</f>
        <v/>
      </c>
      <c r="Z121" s="23" t="str">
        <f>IF(OR(NOT(COUNTA($B121:$J121,$L121:$M121,$O121:$V121)&gt;0),$F121=""),"",IF(NOT(ISNUMBER($F121)),"Not a date",IF(OR((YEAR(Setup!$B$8)-YEAR($F121)-IF(OR(MONTH($F121)&gt;MONTH(Setup!$B$8),AND(MONTH($F121)=MONTH(Setup!$B$8),DAY($F121)&gt;DAY(Setup!$B$8))),1,0))&lt;Setup!$B$10,(YEAR(Setup!$B$8)-YEAR($F121)-IF(OR(MONTH($F121)&gt;MONTH(Setup!$B$8),AND(MONTH($F121)=MONTH(Setup!$B$8),DAY($F121)&gt;DAY(Setup!$B$8))),1,0))&gt;Setup!$C$10),"Age "&amp;(YEAR(Setup!$B$8)-YEAR($F121)-IF(OR(MONTH($F121)&gt;MONTH(Setup!$B$8),AND(MONTH($F121)=MONTH(Setup!$B$8),DAY($F121)&gt;DAY(Setup!$B$8))),1,0))&amp;": check the date","")))</f>
        <v/>
      </c>
      <c r="AA121" s="23" t="str">
        <f>IF(COUNTA($B121:$J121,$L121:$M121,$O121:$V121)&gt;0,MID(IF($K121="","; English missing","")&amp;IF($N121="","; History, Civics and Geography missing","")&amp;IF(AND($T121&lt;&gt;"Y",COUNTA($L121:$M121)=0),"; No second language","")&amp;IF(AND($T121="Y",COUNTA($L121:$M121)&gt;0),"; Exempt, but a second language is filled in","")&amp;IF(AND(COUNTA($L121:$M121)=2,$L121&lt;&gt;"Hindi",$M121&lt;&gt;"Hindi"),"; Two second languages: one must be Hindi",""),3,300),"")</f>
        <v/>
      </c>
      <c r="AB121" s="23" t="str">
        <f>IF(COUNTA($B121:$J121,$L121:$M121,$O121:$V121)&gt;0,IF(COUNTA($O121:$Q121)&lt;2,"Needs 2 or 3, has "&amp;COUNTA($O121:$Q121),""),"")</f>
        <v/>
      </c>
      <c r="AC121" s="23" t="str">
        <f>IF(COUNTA($B121:$J121,$L121:$M121,$O121:$V121)&gt;0,IF(COUNTA($R121:$S121)=0,"Needs 1 or 2",IF(AND($R121&lt;&gt;"",$S121&lt;&gt;"",IFERROR(INDEX(Subjects!$F$5:$F$32,MATCH($R121,Subjects!$E$5:$E$32,0)),"?")=IFERROR(INDEX(Subjects!$F$5:$F$32,MATCH($S121,Subjects!$E$5:$E$32,0)),"!")),"Two must be one from A, one from B","")),"")</f>
        <v/>
      </c>
      <c r="AD121" s="23" t="str">
        <f>IF(COUNTA($B121:$J121,$L121:$M121,$O121:$V121)&gt;0,MID(IF(SUM($AG121)=0,"","; "&amp;INDEX(Subjects!$O$5:$O$29,$AH121)&amp;" with "&amp;INDEX(Subjects!$P$5:$P$29,$AH121)&amp;IF($AG121&gt;1," (+"&amp;($AG121-1)&amp;" more)",""))&amp;IF(SUMPRODUCT(($K121:$S121&lt;&gt;"")*(COUNTIF($K121:$S121,$K121:$S121&amp;"")&gt;1))&gt;0,"; Same subject twice",""),3,300),"")</f>
        <v/>
      </c>
      <c r="AE121" s="23" t="str">
        <f>IF(COUNTA($B121:$J121,$L121:$M121,$O121:$V121)&gt;0,MID(IF($U121&lt;&gt;"Y","; Photo","")&amp;IF($V121&lt;&gt;"Y","; Signature",""),3,50),"")</f>
        <v/>
      </c>
      <c r="AF121" s="24" t="str">
        <f>IF(COUNTA($B121:$J121,$L121:$M121,$O121:$V121)&gt;0,IF(SUMPRODUCT(--($X121:$AE121&lt;&gt;""))=0,"OK",SUMPRODUCT(--($X121:$AE121&lt;&gt;""))&amp;" to fix"),"")</f>
        <v/>
      </c>
      <c r="AG121" s="25" t="str">
        <f>IF(COUNTA($B121:$J121,$L121:$M121,$O121:$V121)&gt;0,SUMPRODUCT((Subjects!$O$5:$O$29&lt;&gt;"")*(Subjects!$P$5:$P$29&lt;&gt;"")*(COUNTIF($K121:$S121,Subjects!$O$5:$O$29&amp;"")&gt;0)*(COUNTIF($K121:$S121,Subjects!$P$5:$P$29&amp;"")&gt;0)),"")</f>
        <v/>
      </c>
      <c r="AH121" s="25" t="str">
        <f>IF(SUM($AG121)=0,"",LOOKUP(2,1/((Subjects!$O$5:$O$29&lt;&gt;"")*(Subjects!$P$5:$P$29&lt;&gt;"")*(COUNTIF($K121:$S121,Subjects!$O$5:$O$29&amp;"")&gt;0)*(COUNTIF($K121:$S121,Subjects!$P$5:$P$29&amp;"")&gt;0)),Subjects!$Q$5:$Q$29))</f>
        <v/>
      </c>
    </row>
    <row r="122" spans="1:34" x14ac:dyDescent="0.25">
      <c r="A122" s="19">
        <v>117</v>
      </c>
      <c r="B122" s="8"/>
      <c r="C122" s="20"/>
      <c r="D122" s="4"/>
      <c r="E122" s="8"/>
      <c r="F122" s="21"/>
      <c r="G122" s="8"/>
      <c r="H122" s="4"/>
      <c r="I122" s="4"/>
      <c r="J122" s="4"/>
      <c r="K122" s="8" t="s">
        <v>50</v>
      </c>
      <c r="L122" s="4"/>
      <c r="M122" s="4"/>
      <c r="N122" s="4" t="s">
        <v>53</v>
      </c>
      <c r="O122" s="4"/>
      <c r="P122" s="4"/>
      <c r="Q122" s="4"/>
      <c r="R122" s="4"/>
      <c r="S122" s="4"/>
      <c r="T122" s="8"/>
      <c r="U122" s="8"/>
      <c r="V122" s="8"/>
      <c r="W122" s="22" t="str">
        <f>IF(COUNTA($B122:$J122,$L122:$M122,$O122:$V122)&gt;0,COUNTA($K122:$S122),"")</f>
        <v/>
      </c>
      <c r="X122" s="23" t="str">
        <f>IF(COUNTA($B122:$J122,$L122:$M122,$O122:$V122)&gt;0,MID(IF($B122="","; Section","")&amp;IF($C122="","; Admission no.","")&amp;IF($D122="","; Name","")&amp;IF($E122="","; Gender","")&amp;IF($F122="","; Date of birth","")&amp;IF($G122="","; Nationality","")&amp;IF(COUNTA($H122:$J122)=0,"; Parent or guardian",""),3,300),"")</f>
        <v/>
      </c>
      <c r="Y122" s="23" t="str">
        <f>IF(COUNTA($B122:$J122,$L122:$M122,$O122:$V122)&gt;0,MID(IF($D122="","",IF($D122&lt;&gt;TRIM($D122),"; Name: extra spaces","")&amp;IF(SUMPRODUCT(--ISNUMBER(FIND(" "&amp;{"a","b","c","d","e","f","g","h","i","j","k","l","m","n","o","p","q","r","s","t","u","v","w","x","y","z"}," "&amp;$D122)))&gt;0,"; Name: small first letter",""))&amp;IF($H122="","",IF($H122&lt;&gt;TRIM($H122),"; Mother: extra spaces","")&amp;IF(SUMPRODUCT(--ISNUMBER(FIND(" "&amp;{"a","b","c","d","e","f","g","h","i","j","k","l","m","n","o","p","q","r","s","t","u","v","w","x","y","z"}," "&amp;$H122)))&gt;0,"; Mother: small first letter",""))&amp;IF($I122="","",IF($I122&lt;&gt;TRIM($I122),"; Father: extra spaces","")&amp;IF(SUMPRODUCT(--ISNUMBER(FIND(" "&amp;{"a","b","c","d","e","f","g","h","i","j","k","l","m","n","o","p","q","r","s","t","u","v","w","x","y","z"}," "&amp;$I122)))&gt;0,"; Father: small first letter",""))&amp;IF($J122="","",IF($J122&lt;&gt;TRIM($J122),"; Guardian: extra spaces","")&amp;IF(SUMPRODUCT(--ISNUMBER(FIND(" "&amp;{"a","b","c","d","e","f","g","h","i","j","k","l","m","n","o","p","q","r","s","t","u","v","w","x","y","z"}," "&amp;$J122)))&gt;0,"; Guardian: small first letter","")),3,300),"")</f>
        <v/>
      </c>
      <c r="Z122" s="23" t="str">
        <f>IF(OR(NOT(COUNTA($B122:$J122,$L122:$M122,$O122:$V122)&gt;0),$F122=""),"",IF(NOT(ISNUMBER($F122)),"Not a date",IF(OR((YEAR(Setup!$B$8)-YEAR($F122)-IF(OR(MONTH($F122)&gt;MONTH(Setup!$B$8),AND(MONTH($F122)=MONTH(Setup!$B$8),DAY($F122)&gt;DAY(Setup!$B$8))),1,0))&lt;Setup!$B$10,(YEAR(Setup!$B$8)-YEAR($F122)-IF(OR(MONTH($F122)&gt;MONTH(Setup!$B$8),AND(MONTH($F122)=MONTH(Setup!$B$8),DAY($F122)&gt;DAY(Setup!$B$8))),1,0))&gt;Setup!$C$10),"Age "&amp;(YEAR(Setup!$B$8)-YEAR($F122)-IF(OR(MONTH($F122)&gt;MONTH(Setup!$B$8),AND(MONTH($F122)=MONTH(Setup!$B$8),DAY($F122)&gt;DAY(Setup!$B$8))),1,0))&amp;": check the date","")))</f>
        <v/>
      </c>
      <c r="AA122" s="23" t="str">
        <f>IF(COUNTA($B122:$J122,$L122:$M122,$O122:$V122)&gt;0,MID(IF($K122="","; English missing","")&amp;IF($N122="","; History, Civics and Geography missing","")&amp;IF(AND($T122&lt;&gt;"Y",COUNTA($L122:$M122)=0),"; No second language","")&amp;IF(AND($T122="Y",COUNTA($L122:$M122)&gt;0),"; Exempt, but a second language is filled in","")&amp;IF(AND(COUNTA($L122:$M122)=2,$L122&lt;&gt;"Hindi",$M122&lt;&gt;"Hindi"),"; Two second languages: one must be Hindi",""),3,300),"")</f>
        <v/>
      </c>
      <c r="AB122" s="23" t="str">
        <f>IF(COUNTA($B122:$J122,$L122:$M122,$O122:$V122)&gt;0,IF(COUNTA($O122:$Q122)&lt;2,"Needs 2 or 3, has "&amp;COUNTA($O122:$Q122),""),"")</f>
        <v/>
      </c>
      <c r="AC122" s="23" t="str">
        <f>IF(COUNTA($B122:$J122,$L122:$M122,$O122:$V122)&gt;0,IF(COUNTA($R122:$S122)=0,"Needs 1 or 2",IF(AND($R122&lt;&gt;"",$S122&lt;&gt;"",IFERROR(INDEX(Subjects!$F$5:$F$32,MATCH($R122,Subjects!$E$5:$E$32,0)),"?")=IFERROR(INDEX(Subjects!$F$5:$F$32,MATCH($S122,Subjects!$E$5:$E$32,0)),"!")),"Two must be one from A, one from B","")),"")</f>
        <v/>
      </c>
      <c r="AD122" s="23" t="str">
        <f>IF(COUNTA($B122:$J122,$L122:$M122,$O122:$V122)&gt;0,MID(IF(SUM($AG122)=0,"","; "&amp;INDEX(Subjects!$O$5:$O$29,$AH122)&amp;" with "&amp;INDEX(Subjects!$P$5:$P$29,$AH122)&amp;IF($AG122&gt;1," (+"&amp;($AG122-1)&amp;" more)",""))&amp;IF(SUMPRODUCT(($K122:$S122&lt;&gt;"")*(COUNTIF($K122:$S122,$K122:$S122&amp;"")&gt;1))&gt;0,"; Same subject twice",""),3,300),"")</f>
        <v/>
      </c>
      <c r="AE122" s="23" t="str">
        <f>IF(COUNTA($B122:$J122,$L122:$M122,$O122:$V122)&gt;0,MID(IF($U122&lt;&gt;"Y","; Photo","")&amp;IF($V122&lt;&gt;"Y","; Signature",""),3,50),"")</f>
        <v/>
      </c>
      <c r="AF122" s="24" t="str">
        <f>IF(COUNTA($B122:$J122,$L122:$M122,$O122:$V122)&gt;0,IF(SUMPRODUCT(--($X122:$AE122&lt;&gt;""))=0,"OK",SUMPRODUCT(--($X122:$AE122&lt;&gt;""))&amp;" to fix"),"")</f>
        <v/>
      </c>
      <c r="AG122" s="25" t="str">
        <f>IF(COUNTA($B122:$J122,$L122:$M122,$O122:$V122)&gt;0,SUMPRODUCT((Subjects!$O$5:$O$29&lt;&gt;"")*(Subjects!$P$5:$P$29&lt;&gt;"")*(COUNTIF($K122:$S122,Subjects!$O$5:$O$29&amp;"")&gt;0)*(COUNTIF($K122:$S122,Subjects!$P$5:$P$29&amp;"")&gt;0)),"")</f>
        <v/>
      </c>
      <c r="AH122" s="25" t="str">
        <f>IF(SUM($AG122)=0,"",LOOKUP(2,1/((Subjects!$O$5:$O$29&lt;&gt;"")*(Subjects!$P$5:$P$29&lt;&gt;"")*(COUNTIF($K122:$S122,Subjects!$O$5:$O$29&amp;"")&gt;0)*(COUNTIF($K122:$S122,Subjects!$P$5:$P$29&amp;"")&gt;0)),Subjects!$Q$5:$Q$29))</f>
        <v/>
      </c>
    </row>
    <row r="123" spans="1:34" x14ac:dyDescent="0.25">
      <c r="A123" s="19">
        <v>118</v>
      </c>
      <c r="B123" s="8"/>
      <c r="C123" s="20"/>
      <c r="D123" s="4"/>
      <c r="E123" s="8"/>
      <c r="F123" s="21"/>
      <c r="G123" s="8"/>
      <c r="H123" s="4"/>
      <c r="I123" s="4"/>
      <c r="J123" s="4"/>
      <c r="K123" s="8" t="s">
        <v>50</v>
      </c>
      <c r="L123" s="4"/>
      <c r="M123" s="4"/>
      <c r="N123" s="4" t="s">
        <v>53</v>
      </c>
      <c r="O123" s="4"/>
      <c r="P123" s="4"/>
      <c r="Q123" s="4"/>
      <c r="R123" s="4"/>
      <c r="S123" s="4"/>
      <c r="T123" s="8"/>
      <c r="U123" s="8"/>
      <c r="V123" s="8"/>
      <c r="W123" s="22" t="str">
        <f>IF(COUNTA($B123:$J123,$L123:$M123,$O123:$V123)&gt;0,COUNTA($K123:$S123),"")</f>
        <v/>
      </c>
      <c r="X123" s="23" t="str">
        <f>IF(COUNTA($B123:$J123,$L123:$M123,$O123:$V123)&gt;0,MID(IF($B123="","; Section","")&amp;IF($C123="","; Admission no.","")&amp;IF($D123="","; Name","")&amp;IF($E123="","; Gender","")&amp;IF($F123="","; Date of birth","")&amp;IF($G123="","; Nationality","")&amp;IF(COUNTA($H123:$J123)=0,"; Parent or guardian",""),3,300),"")</f>
        <v/>
      </c>
      <c r="Y123" s="23" t="str">
        <f>IF(COUNTA($B123:$J123,$L123:$M123,$O123:$V123)&gt;0,MID(IF($D123="","",IF($D123&lt;&gt;TRIM($D123),"; Name: extra spaces","")&amp;IF(SUMPRODUCT(--ISNUMBER(FIND(" "&amp;{"a","b","c","d","e","f","g","h","i","j","k","l","m","n","o","p","q","r","s","t","u","v","w","x","y","z"}," "&amp;$D123)))&gt;0,"; Name: small first letter",""))&amp;IF($H123="","",IF($H123&lt;&gt;TRIM($H123),"; Mother: extra spaces","")&amp;IF(SUMPRODUCT(--ISNUMBER(FIND(" "&amp;{"a","b","c","d","e","f","g","h","i","j","k","l","m","n","o","p","q","r","s","t","u","v","w","x","y","z"}," "&amp;$H123)))&gt;0,"; Mother: small first letter",""))&amp;IF($I123="","",IF($I123&lt;&gt;TRIM($I123),"; Father: extra spaces","")&amp;IF(SUMPRODUCT(--ISNUMBER(FIND(" "&amp;{"a","b","c","d","e","f","g","h","i","j","k","l","m","n","o","p","q","r","s","t","u","v","w","x","y","z"}," "&amp;$I123)))&gt;0,"; Father: small first letter",""))&amp;IF($J123="","",IF($J123&lt;&gt;TRIM($J123),"; Guardian: extra spaces","")&amp;IF(SUMPRODUCT(--ISNUMBER(FIND(" "&amp;{"a","b","c","d","e","f","g","h","i","j","k","l","m","n","o","p","q","r","s","t","u","v","w","x","y","z"}," "&amp;$J123)))&gt;0,"; Guardian: small first letter","")),3,300),"")</f>
        <v/>
      </c>
      <c r="Z123" s="23" t="str">
        <f>IF(OR(NOT(COUNTA($B123:$J123,$L123:$M123,$O123:$V123)&gt;0),$F123=""),"",IF(NOT(ISNUMBER($F123)),"Not a date",IF(OR((YEAR(Setup!$B$8)-YEAR($F123)-IF(OR(MONTH($F123)&gt;MONTH(Setup!$B$8),AND(MONTH($F123)=MONTH(Setup!$B$8),DAY($F123)&gt;DAY(Setup!$B$8))),1,0))&lt;Setup!$B$10,(YEAR(Setup!$B$8)-YEAR($F123)-IF(OR(MONTH($F123)&gt;MONTH(Setup!$B$8),AND(MONTH($F123)=MONTH(Setup!$B$8),DAY($F123)&gt;DAY(Setup!$B$8))),1,0))&gt;Setup!$C$10),"Age "&amp;(YEAR(Setup!$B$8)-YEAR($F123)-IF(OR(MONTH($F123)&gt;MONTH(Setup!$B$8),AND(MONTH($F123)=MONTH(Setup!$B$8),DAY($F123)&gt;DAY(Setup!$B$8))),1,0))&amp;": check the date","")))</f>
        <v/>
      </c>
      <c r="AA123" s="23" t="str">
        <f>IF(COUNTA($B123:$J123,$L123:$M123,$O123:$V123)&gt;0,MID(IF($K123="","; English missing","")&amp;IF($N123="","; History, Civics and Geography missing","")&amp;IF(AND($T123&lt;&gt;"Y",COUNTA($L123:$M123)=0),"; No second language","")&amp;IF(AND($T123="Y",COUNTA($L123:$M123)&gt;0),"; Exempt, but a second language is filled in","")&amp;IF(AND(COUNTA($L123:$M123)=2,$L123&lt;&gt;"Hindi",$M123&lt;&gt;"Hindi"),"; Two second languages: one must be Hindi",""),3,300),"")</f>
        <v/>
      </c>
      <c r="AB123" s="23" t="str">
        <f>IF(COUNTA($B123:$J123,$L123:$M123,$O123:$V123)&gt;0,IF(COUNTA($O123:$Q123)&lt;2,"Needs 2 or 3, has "&amp;COUNTA($O123:$Q123),""),"")</f>
        <v/>
      </c>
      <c r="AC123" s="23" t="str">
        <f>IF(COUNTA($B123:$J123,$L123:$M123,$O123:$V123)&gt;0,IF(COUNTA($R123:$S123)=0,"Needs 1 or 2",IF(AND($R123&lt;&gt;"",$S123&lt;&gt;"",IFERROR(INDEX(Subjects!$F$5:$F$32,MATCH($R123,Subjects!$E$5:$E$32,0)),"?")=IFERROR(INDEX(Subjects!$F$5:$F$32,MATCH($S123,Subjects!$E$5:$E$32,0)),"!")),"Two must be one from A, one from B","")),"")</f>
        <v/>
      </c>
      <c r="AD123" s="23" t="str">
        <f>IF(COUNTA($B123:$J123,$L123:$M123,$O123:$V123)&gt;0,MID(IF(SUM($AG123)=0,"","; "&amp;INDEX(Subjects!$O$5:$O$29,$AH123)&amp;" with "&amp;INDEX(Subjects!$P$5:$P$29,$AH123)&amp;IF($AG123&gt;1," (+"&amp;($AG123-1)&amp;" more)",""))&amp;IF(SUMPRODUCT(($K123:$S123&lt;&gt;"")*(COUNTIF($K123:$S123,$K123:$S123&amp;"")&gt;1))&gt;0,"; Same subject twice",""),3,300),"")</f>
        <v/>
      </c>
      <c r="AE123" s="23" t="str">
        <f>IF(COUNTA($B123:$J123,$L123:$M123,$O123:$V123)&gt;0,MID(IF($U123&lt;&gt;"Y","; Photo","")&amp;IF($V123&lt;&gt;"Y","; Signature",""),3,50),"")</f>
        <v/>
      </c>
      <c r="AF123" s="24" t="str">
        <f>IF(COUNTA($B123:$J123,$L123:$M123,$O123:$V123)&gt;0,IF(SUMPRODUCT(--($X123:$AE123&lt;&gt;""))=0,"OK",SUMPRODUCT(--($X123:$AE123&lt;&gt;""))&amp;" to fix"),"")</f>
        <v/>
      </c>
      <c r="AG123" s="25" t="str">
        <f>IF(COUNTA($B123:$J123,$L123:$M123,$O123:$V123)&gt;0,SUMPRODUCT((Subjects!$O$5:$O$29&lt;&gt;"")*(Subjects!$P$5:$P$29&lt;&gt;"")*(COUNTIF($K123:$S123,Subjects!$O$5:$O$29&amp;"")&gt;0)*(COUNTIF($K123:$S123,Subjects!$P$5:$P$29&amp;"")&gt;0)),"")</f>
        <v/>
      </c>
      <c r="AH123" s="25" t="str">
        <f>IF(SUM($AG123)=0,"",LOOKUP(2,1/((Subjects!$O$5:$O$29&lt;&gt;"")*(Subjects!$P$5:$P$29&lt;&gt;"")*(COUNTIF($K123:$S123,Subjects!$O$5:$O$29&amp;"")&gt;0)*(COUNTIF($K123:$S123,Subjects!$P$5:$P$29&amp;"")&gt;0)),Subjects!$Q$5:$Q$29))</f>
        <v/>
      </c>
    </row>
    <row r="124" spans="1:34" x14ac:dyDescent="0.25">
      <c r="A124" s="19">
        <v>119</v>
      </c>
      <c r="B124" s="8"/>
      <c r="C124" s="20"/>
      <c r="D124" s="4"/>
      <c r="E124" s="8"/>
      <c r="F124" s="21"/>
      <c r="G124" s="8"/>
      <c r="H124" s="4"/>
      <c r="I124" s="4"/>
      <c r="J124" s="4"/>
      <c r="K124" s="8" t="s">
        <v>50</v>
      </c>
      <c r="L124" s="4"/>
      <c r="M124" s="4"/>
      <c r="N124" s="4" t="s">
        <v>53</v>
      </c>
      <c r="O124" s="4"/>
      <c r="P124" s="4"/>
      <c r="Q124" s="4"/>
      <c r="R124" s="4"/>
      <c r="S124" s="4"/>
      <c r="T124" s="8"/>
      <c r="U124" s="8"/>
      <c r="V124" s="8"/>
      <c r="W124" s="22" t="str">
        <f>IF(COUNTA($B124:$J124,$L124:$M124,$O124:$V124)&gt;0,COUNTA($K124:$S124),"")</f>
        <v/>
      </c>
      <c r="X124" s="23" t="str">
        <f>IF(COUNTA($B124:$J124,$L124:$M124,$O124:$V124)&gt;0,MID(IF($B124="","; Section","")&amp;IF($C124="","; Admission no.","")&amp;IF($D124="","; Name","")&amp;IF($E124="","; Gender","")&amp;IF($F124="","; Date of birth","")&amp;IF($G124="","; Nationality","")&amp;IF(COUNTA($H124:$J124)=0,"; Parent or guardian",""),3,300),"")</f>
        <v/>
      </c>
      <c r="Y124" s="23" t="str">
        <f>IF(COUNTA($B124:$J124,$L124:$M124,$O124:$V124)&gt;0,MID(IF($D124="","",IF($D124&lt;&gt;TRIM($D124),"; Name: extra spaces","")&amp;IF(SUMPRODUCT(--ISNUMBER(FIND(" "&amp;{"a","b","c","d","e","f","g","h","i","j","k","l","m","n","o","p","q","r","s","t","u","v","w","x","y","z"}," "&amp;$D124)))&gt;0,"; Name: small first letter",""))&amp;IF($H124="","",IF($H124&lt;&gt;TRIM($H124),"; Mother: extra spaces","")&amp;IF(SUMPRODUCT(--ISNUMBER(FIND(" "&amp;{"a","b","c","d","e","f","g","h","i","j","k","l","m","n","o","p","q","r","s","t","u","v","w","x","y","z"}," "&amp;$H124)))&gt;0,"; Mother: small first letter",""))&amp;IF($I124="","",IF($I124&lt;&gt;TRIM($I124),"; Father: extra spaces","")&amp;IF(SUMPRODUCT(--ISNUMBER(FIND(" "&amp;{"a","b","c","d","e","f","g","h","i","j","k","l","m","n","o","p","q","r","s","t","u","v","w","x","y","z"}," "&amp;$I124)))&gt;0,"; Father: small first letter",""))&amp;IF($J124="","",IF($J124&lt;&gt;TRIM($J124),"; Guardian: extra spaces","")&amp;IF(SUMPRODUCT(--ISNUMBER(FIND(" "&amp;{"a","b","c","d","e","f","g","h","i","j","k","l","m","n","o","p","q","r","s","t","u","v","w","x","y","z"}," "&amp;$J124)))&gt;0,"; Guardian: small first letter","")),3,300),"")</f>
        <v/>
      </c>
      <c r="Z124" s="23" t="str">
        <f>IF(OR(NOT(COUNTA($B124:$J124,$L124:$M124,$O124:$V124)&gt;0),$F124=""),"",IF(NOT(ISNUMBER($F124)),"Not a date",IF(OR((YEAR(Setup!$B$8)-YEAR($F124)-IF(OR(MONTH($F124)&gt;MONTH(Setup!$B$8),AND(MONTH($F124)=MONTH(Setup!$B$8),DAY($F124)&gt;DAY(Setup!$B$8))),1,0))&lt;Setup!$B$10,(YEAR(Setup!$B$8)-YEAR($F124)-IF(OR(MONTH($F124)&gt;MONTH(Setup!$B$8),AND(MONTH($F124)=MONTH(Setup!$B$8),DAY($F124)&gt;DAY(Setup!$B$8))),1,0))&gt;Setup!$C$10),"Age "&amp;(YEAR(Setup!$B$8)-YEAR($F124)-IF(OR(MONTH($F124)&gt;MONTH(Setup!$B$8),AND(MONTH($F124)=MONTH(Setup!$B$8),DAY($F124)&gt;DAY(Setup!$B$8))),1,0))&amp;": check the date","")))</f>
        <v/>
      </c>
      <c r="AA124" s="23" t="str">
        <f>IF(COUNTA($B124:$J124,$L124:$M124,$O124:$V124)&gt;0,MID(IF($K124="","; English missing","")&amp;IF($N124="","; History, Civics and Geography missing","")&amp;IF(AND($T124&lt;&gt;"Y",COUNTA($L124:$M124)=0),"; No second language","")&amp;IF(AND($T124="Y",COUNTA($L124:$M124)&gt;0),"; Exempt, but a second language is filled in","")&amp;IF(AND(COUNTA($L124:$M124)=2,$L124&lt;&gt;"Hindi",$M124&lt;&gt;"Hindi"),"; Two second languages: one must be Hindi",""),3,300),"")</f>
        <v/>
      </c>
      <c r="AB124" s="23" t="str">
        <f>IF(COUNTA($B124:$J124,$L124:$M124,$O124:$V124)&gt;0,IF(COUNTA($O124:$Q124)&lt;2,"Needs 2 or 3, has "&amp;COUNTA($O124:$Q124),""),"")</f>
        <v/>
      </c>
      <c r="AC124" s="23" t="str">
        <f>IF(COUNTA($B124:$J124,$L124:$M124,$O124:$V124)&gt;0,IF(COUNTA($R124:$S124)=0,"Needs 1 or 2",IF(AND($R124&lt;&gt;"",$S124&lt;&gt;"",IFERROR(INDEX(Subjects!$F$5:$F$32,MATCH($R124,Subjects!$E$5:$E$32,0)),"?")=IFERROR(INDEX(Subjects!$F$5:$F$32,MATCH($S124,Subjects!$E$5:$E$32,0)),"!")),"Two must be one from A, one from B","")),"")</f>
        <v/>
      </c>
      <c r="AD124" s="23" t="str">
        <f>IF(COUNTA($B124:$J124,$L124:$M124,$O124:$V124)&gt;0,MID(IF(SUM($AG124)=0,"","; "&amp;INDEX(Subjects!$O$5:$O$29,$AH124)&amp;" with "&amp;INDEX(Subjects!$P$5:$P$29,$AH124)&amp;IF($AG124&gt;1," (+"&amp;($AG124-1)&amp;" more)",""))&amp;IF(SUMPRODUCT(($K124:$S124&lt;&gt;"")*(COUNTIF($K124:$S124,$K124:$S124&amp;"")&gt;1))&gt;0,"; Same subject twice",""),3,300),"")</f>
        <v/>
      </c>
      <c r="AE124" s="23" t="str">
        <f>IF(COUNTA($B124:$J124,$L124:$M124,$O124:$V124)&gt;0,MID(IF($U124&lt;&gt;"Y","; Photo","")&amp;IF($V124&lt;&gt;"Y","; Signature",""),3,50),"")</f>
        <v/>
      </c>
      <c r="AF124" s="24" t="str">
        <f>IF(COUNTA($B124:$J124,$L124:$M124,$O124:$V124)&gt;0,IF(SUMPRODUCT(--($X124:$AE124&lt;&gt;""))=0,"OK",SUMPRODUCT(--($X124:$AE124&lt;&gt;""))&amp;" to fix"),"")</f>
        <v/>
      </c>
      <c r="AG124" s="25" t="str">
        <f>IF(COUNTA($B124:$J124,$L124:$M124,$O124:$V124)&gt;0,SUMPRODUCT((Subjects!$O$5:$O$29&lt;&gt;"")*(Subjects!$P$5:$P$29&lt;&gt;"")*(COUNTIF($K124:$S124,Subjects!$O$5:$O$29&amp;"")&gt;0)*(COUNTIF($K124:$S124,Subjects!$P$5:$P$29&amp;"")&gt;0)),"")</f>
        <v/>
      </c>
      <c r="AH124" s="25" t="str">
        <f>IF(SUM($AG124)=0,"",LOOKUP(2,1/((Subjects!$O$5:$O$29&lt;&gt;"")*(Subjects!$P$5:$P$29&lt;&gt;"")*(COUNTIF($K124:$S124,Subjects!$O$5:$O$29&amp;"")&gt;0)*(COUNTIF($K124:$S124,Subjects!$P$5:$P$29&amp;"")&gt;0)),Subjects!$Q$5:$Q$29))</f>
        <v/>
      </c>
    </row>
    <row r="125" spans="1:34" x14ac:dyDescent="0.25">
      <c r="A125" s="19">
        <v>120</v>
      </c>
      <c r="B125" s="8"/>
      <c r="C125" s="20"/>
      <c r="D125" s="4"/>
      <c r="E125" s="8"/>
      <c r="F125" s="21"/>
      <c r="G125" s="8"/>
      <c r="H125" s="4"/>
      <c r="I125" s="4"/>
      <c r="J125" s="4"/>
      <c r="K125" s="8" t="s">
        <v>50</v>
      </c>
      <c r="L125" s="4"/>
      <c r="M125" s="4"/>
      <c r="N125" s="4" t="s">
        <v>53</v>
      </c>
      <c r="O125" s="4"/>
      <c r="P125" s="4"/>
      <c r="Q125" s="4"/>
      <c r="R125" s="4"/>
      <c r="S125" s="4"/>
      <c r="T125" s="8"/>
      <c r="U125" s="8"/>
      <c r="V125" s="8"/>
      <c r="W125" s="22" t="str">
        <f>IF(COUNTA($B125:$J125,$L125:$M125,$O125:$V125)&gt;0,COUNTA($K125:$S125),"")</f>
        <v/>
      </c>
      <c r="X125" s="23" t="str">
        <f>IF(COUNTA($B125:$J125,$L125:$M125,$O125:$V125)&gt;0,MID(IF($B125="","; Section","")&amp;IF($C125="","; Admission no.","")&amp;IF($D125="","; Name","")&amp;IF($E125="","; Gender","")&amp;IF($F125="","; Date of birth","")&amp;IF($G125="","; Nationality","")&amp;IF(COUNTA($H125:$J125)=0,"; Parent or guardian",""),3,300),"")</f>
        <v/>
      </c>
      <c r="Y125" s="23" t="str">
        <f>IF(COUNTA($B125:$J125,$L125:$M125,$O125:$V125)&gt;0,MID(IF($D125="","",IF($D125&lt;&gt;TRIM($D125),"; Name: extra spaces","")&amp;IF(SUMPRODUCT(--ISNUMBER(FIND(" "&amp;{"a","b","c","d","e","f","g","h","i","j","k","l","m","n","o","p","q","r","s","t","u","v","w","x","y","z"}," "&amp;$D125)))&gt;0,"; Name: small first letter",""))&amp;IF($H125="","",IF($H125&lt;&gt;TRIM($H125),"; Mother: extra spaces","")&amp;IF(SUMPRODUCT(--ISNUMBER(FIND(" "&amp;{"a","b","c","d","e","f","g","h","i","j","k","l","m","n","o","p","q","r","s","t","u","v","w","x","y","z"}," "&amp;$H125)))&gt;0,"; Mother: small first letter",""))&amp;IF($I125="","",IF($I125&lt;&gt;TRIM($I125),"; Father: extra spaces","")&amp;IF(SUMPRODUCT(--ISNUMBER(FIND(" "&amp;{"a","b","c","d","e","f","g","h","i","j","k","l","m","n","o","p","q","r","s","t","u","v","w","x","y","z"}," "&amp;$I125)))&gt;0,"; Father: small first letter",""))&amp;IF($J125="","",IF($J125&lt;&gt;TRIM($J125),"; Guardian: extra spaces","")&amp;IF(SUMPRODUCT(--ISNUMBER(FIND(" "&amp;{"a","b","c","d","e","f","g","h","i","j","k","l","m","n","o","p","q","r","s","t","u","v","w","x","y","z"}," "&amp;$J125)))&gt;0,"; Guardian: small first letter","")),3,300),"")</f>
        <v/>
      </c>
      <c r="Z125" s="23" t="str">
        <f>IF(OR(NOT(COUNTA($B125:$J125,$L125:$M125,$O125:$V125)&gt;0),$F125=""),"",IF(NOT(ISNUMBER($F125)),"Not a date",IF(OR((YEAR(Setup!$B$8)-YEAR($F125)-IF(OR(MONTH($F125)&gt;MONTH(Setup!$B$8),AND(MONTH($F125)=MONTH(Setup!$B$8),DAY($F125)&gt;DAY(Setup!$B$8))),1,0))&lt;Setup!$B$10,(YEAR(Setup!$B$8)-YEAR($F125)-IF(OR(MONTH($F125)&gt;MONTH(Setup!$B$8),AND(MONTH($F125)=MONTH(Setup!$B$8),DAY($F125)&gt;DAY(Setup!$B$8))),1,0))&gt;Setup!$C$10),"Age "&amp;(YEAR(Setup!$B$8)-YEAR($F125)-IF(OR(MONTH($F125)&gt;MONTH(Setup!$B$8),AND(MONTH($F125)=MONTH(Setup!$B$8),DAY($F125)&gt;DAY(Setup!$B$8))),1,0))&amp;": check the date","")))</f>
        <v/>
      </c>
      <c r="AA125" s="23" t="str">
        <f>IF(COUNTA($B125:$J125,$L125:$M125,$O125:$V125)&gt;0,MID(IF($K125="","; English missing","")&amp;IF($N125="","; History, Civics and Geography missing","")&amp;IF(AND($T125&lt;&gt;"Y",COUNTA($L125:$M125)=0),"; No second language","")&amp;IF(AND($T125="Y",COUNTA($L125:$M125)&gt;0),"; Exempt, but a second language is filled in","")&amp;IF(AND(COUNTA($L125:$M125)=2,$L125&lt;&gt;"Hindi",$M125&lt;&gt;"Hindi"),"; Two second languages: one must be Hindi",""),3,300),"")</f>
        <v/>
      </c>
      <c r="AB125" s="23" t="str">
        <f>IF(COUNTA($B125:$J125,$L125:$M125,$O125:$V125)&gt;0,IF(COUNTA($O125:$Q125)&lt;2,"Needs 2 or 3, has "&amp;COUNTA($O125:$Q125),""),"")</f>
        <v/>
      </c>
      <c r="AC125" s="23" t="str">
        <f>IF(COUNTA($B125:$J125,$L125:$M125,$O125:$V125)&gt;0,IF(COUNTA($R125:$S125)=0,"Needs 1 or 2",IF(AND($R125&lt;&gt;"",$S125&lt;&gt;"",IFERROR(INDEX(Subjects!$F$5:$F$32,MATCH($R125,Subjects!$E$5:$E$32,0)),"?")=IFERROR(INDEX(Subjects!$F$5:$F$32,MATCH($S125,Subjects!$E$5:$E$32,0)),"!")),"Two must be one from A, one from B","")),"")</f>
        <v/>
      </c>
      <c r="AD125" s="23" t="str">
        <f>IF(COUNTA($B125:$J125,$L125:$M125,$O125:$V125)&gt;0,MID(IF(SUM($AG125)=0,"","; "&amp;INDEX(Subjects!$O$5:$O$29,$AH125)&amp;" with "&amp;INDEX(Subjects!$P$5:$P$29,$AH125)&amp;IF($AG125&gt;1," (+"&amp;($AG125-1)&amp;" more)",""))&amp;IF(SUMPRODUCT(($K125:$S125&lt;&gt;"")*(COUNTIF($K125:$S125,$K125:$S125&amp;"")&gt;1))&gt;0,"; Same subject twice",""),3,300),"")</f>
        <v/>
      </c>
      <c r="AE125" s="23" t="str">
        <f>IF(COUNTA($B125:$J125,$L125:$M125,$O125:$V125)&gt;0,MID(IF($U125&lt;&gt;"Y","; Photo","")&amp;IF($V125&lt;&gt;"Y","; Signature",""),3,50),"")</f>
        <v/>
      </c>
      <c r="AF125" s="24" t="str">
        <f>IF(COUNTA($B125:$J125,$L125:$M125,$O125:$V125)&gt;0,IF(SUMPRODUCT(--($X125:$AE125&lt;&gt;""))=0,"OK",SUMPRODUCT(--($X125:$AE125&lt;&gt;""))&amp;" to fix"),"")</f>
        <v/>
      </c>
      <c r="AG125" s="25" t="str">
        <f>IF(COUNTA($B125:$J125,$L125:$M125,$O125:$V125)&gt;0,SUMPRODUCT((Subjects!$O$5:$O$29&lt;&gt;"")*(Subjects!$P$5:$P$29&lt;&gt;"")*(COUNTIF($K125:$S125,Subjects!$O$5:$O$29&amp;"")&gt;0)*(COUNTIF($K125:$S125,Subjects!$P$5:$P$29&amp;"")&gt;0)),"")</f>
        <v/>
      </c>
      <c r="AH125" s="25" t="str">
        <f>IF(SUM($AG125)=0,"",LOOKUP(2,1/((Subjects!$O$5:$O$29&lt;&gt;"")*(Subjects!$P$5:$P$29&lt;&gt;"")*(COUNTIF($K125:$S125,Subjects!$O$5:$O$29&amp;"")&gt;0)*(COUNTIF($K125:$S125,Subjects!$P$5:$P$29&amp;"")&gt;0)),Subjects!$Q$5:$Q$29))</f>
        <v/>
      </c>
    </row>
    <row r="126" spans="1:34" x14ac:dyDescent="0.25">
      <c r="A126" s="19">
        <v>121</v>
      </c>
      <c r="B126" s="8"/>
      <c r="C126" s="20"/>
      <c r="D126" s="4"/>
      <c r="E126" s="8"/>
      <c r="F126" s="21"/>
      <c r="G126" s="8"/>
      <c r="H126" s="4"/>
      <c r="I126" s="4"/>
      <c r="J126" s="4"/>
      <c r="K126" s="8" t="s">
        <v>50</v>
      </c>
      <c r="L126" s="4"/>
      <c r="M126" s="4"/>
      <c r="N126" s="4" t="s">
        <v>53</v>
      </c>
      <c r="O126" s="4"/>
      <c r="P126" s="4"/>
      <c r="Q126" s="4"/>
      <c r="R126" s="4"/>
      <c r="S126" s="4"/>
      <c r="T126" s="8"/>
      <c r="U126" s="8"/>
      <c r="V126" s="8"/>
      <c r="W126" s="22" t="str">
        <f>IF(COUNTA($B126:$J126,$L126:$M126,$O126:$V126)&gt;0,COUNTA($K126:$S126),"")</f>
        <v/>
      </c>
      <c r="X126" s="23" t="str">
        <f>IF(COUNTA($B126:$J126,$L126:$M126,$O126:$V126)&gt;0,MID(IF($B126="","; Section","")&amp;IF($C126="","; Admission no.","")&amp;IF($D126="","; Name","")&amp;IF($E126="","; Gender","")&amp;IF($F126="","; Date of birth","")&amp;IF($G126="","; Nationality","")&amp;IF(COUNTA($H126:$J126)=0,"; Parent or guardian",""),3,300),"")</f>
        <v/>
      </c>
      <c r="Y126" s="23" t="str">
        <f>IF(COUNTA($B126:$J126,$L126:$M126,$O126:$V126)&gt;0,MID(IF($D126="","",IF($D126&lt;&gt;TRIM($D126),"; Name: extra spaces","")&amp;IF(SUMPRODUCT(--ISNUMBER(FIND(" "&amp;{"a","b","c","d","e","f","g","h","i","j","k","l","m","n","o","p","q","r","s","t","u","v","w","x","y","z"}," "&amp;$D126)))&gt;0,"; Name: small first letter",""))&amp;IF($H126="","",IF($H126&lt;&gt;TRIM($H126),"; Mother: extra spaces","")&amp;IF(SUMPRODUCT(--ISNUMBER(FIND(" "&amp;{"a","b","c","d","e","f","g","h","i","j","k","l","m","n","o","p","q","r","s","t","u","v","w","x","y","z"}," "&amp;$H126)))&gt;0,"; Mother: small first letter",""))&amp;IF($I126="","",IF($I126&lt;&gt;TRIM($I126),"; Father: extra spaces","")&amp;IF(SUMPRODUCT(--ISNUMBER(FIND(" "&amp;{"a","b","c","d","e","f","g","h","i","j","k","l","m","n","o","p","q","r","s","t","u","v","w","x","y","z"}," "&amp;$I126)))&gt;0,"; Father: small first letter",""))&amp;IF($J126="","",IF($J126&lt;&gt;TRIM($J126),"; Guardian: extra spaces","")&amp;IF(SUMPRODUCT(--ISNUMBER(FIND(" "&amp;{"a","b","c","d","e","f","g","h","i","j","k","l","m","n","o","p","q","r","s","t","u","v","w","x","y","z"}," "&amp;$J126)))&gt;0,"; Guardian: small first letter","")),3,300),"")</f>
        <v/>
      </c>
      <c r="Z126" s="23" t="str">
        <f>IF(OR(NOT(COUNTA($B126:$J126,$L126:$M126,$O126:$V126)&gt;0),$F126=""),"",IF(NOT(ISNUMBER($F126)),"Not a date",IF(OR((YEAR(Setup!$B$8)-YEAR($F126)-IF(OR(MONTH($F126)&gt;MONTH(Setup!$B$8),AND(MONTH($F126)=MONTH(Setup!$B$8),DAY($F126)&gt;DAY(Setup!$B$8))),1,0))&lt;Setup!$B$10,(YEAR(Setup!$B$8)-YEAR($F126)-IF(OR(MONTH($F126)&gt;MONTH(Setup!$B$8),AND(MONTH($F126)=MONTH(Setup!$B$8),DAY($F126)&gt;DAY(Setup!$B$8))),1,0))&gt;Setup!$C$10),"Age "&amp;(YEAR(Setup!$B$8)-YEAR($F126)-IF(OR(MONTH($F126)&gt;MONTH(Setup!$B$8),AND(MONTH($F126)=MONTH(Setup!$B$8),DAY($F126)&gt;DAY(Setup!$B$8))),1,0))&amp;": check the date","")))</f>
        <v/>
      </c>
      <c r="AA126" s="23" t="str">
        <f>IF(COUNTA($B126:$J126,$L126:$M126,$O126:$V126)&gt;0,MID(IF($K126="","; English missing","")&amp;IF($N126="","; History, Civics and Geography missing","")&amp;IF(AND($T126&lt;&gt;"Y",COUNTA($L126:$M126)=0),"; No second language","")&amp;IF(AND($T126="Y",COUNTA($L126:$M126)&gt;0),"; Exempt, but a second language is filled in","")&amp;IF(AND(COUNTA($L126:$M126)=2,$L126&lt;&gt;"Hindi",$M126&lt;&gt;"Hindi"),"; Two second languages: one must be Hindi",""),3,300),"")</f>
        <v/>
      </c>
      <c r="AB126" s="23" t="str">
        <f>IF(COUNTA($B126:$J126,$L126:$M126,$O126:$V126)&gt;0,IF(COUNTA($O126:$Q126)&lt;2,"Needs 2 or 3, has "&amp;COUNTA($O126:$Q126),""),"")</f>
        <v/>
      </c>
      <c r="AC126" s="23" t="str">
        <f>IF(COUNTA($B126:$J126,$L126:$M126,$O126:$V126)&gt;0,IF(COUNTA($R126:$S126)=0,"Needs 1 or 2",IF(AND($R126&lt;&gt;"",$S126&lt;&gt;"",IFERROR(INDEX(Subjects!$F$5:$F$32,MATCH($R126,Subjects!$E$5:$E$32,0)),"?")=IFERROR(INDEX(Subjects!$F$5:$F$32,MATCH($S126,Subjects!$E$5:$E$32,0)),"!")),"Two must be one from A, one from B","")),"")</f>
        <v/>
      </c>
      <c r="AD126" s="23" t="str">
        <f>IF(COUNTA($B126:$J126,$L126:$M126,$O126:$V126)&gt;0,MID(IF(SUM($AG126)=0,"","; "&amp;INDEX(Subjects!$O$5:$O$29,$AH126)&amp;" with "&amp;INDEX(Subjects!$P$5:$P$29,$AH126)&amp;IF($AG126&gt;1," (+"&amp;($AG126-1)&amp;" more)",""))&amp;IF(SUMPRODUCT(($K126:$S126&lt;&gt;"")*(COUNTIF($K126:$S126,$K126:$S126&amp;"")&gt;1))&gt;0,"; Same subject twice",""),3,300),"")</f>
        <v/>
      </c>
      <c r="AE126" s="23" t="str">
        <f>IF(COUNTA($B126:$J126,$L126:$M126,$O126:$V126)&gt;0,MID(IF($U126&lt;&gt;"Y","; Photo","")&amp;IF($V126&lt;&gt;"Y","; Signature",""),3,50),"")</f>
        <v/>
      </c>
      <c r="AF126" s="24" t="str">
        <f>IF(COUNTA($B126:$J126,$L126:$M126,$O126:$V126)&gt;0,IF(SUMPRODUCT(--($X126:$AE126&lt;&gt;""))=0,"OK",SUMPRODUCT(--($X126:$AE126&lt;&gt;""))&amp;" to fix"),"")</f>
        <v/>
      </c>
      <c r="AG126" s="25" t="str">
        <f>IF(COUNTA($B126:$J126,$L126:$M126,$O126:$V126)&gt;0,SUMPRODUCT((Subjects!$O$5:$O$29&lt;&gt;"")*(Subjects!$P$5:$P$29&lt;&gt;"")*(COUNTIF($K126:$S126,Subjects!$O$5:$O$29&amp;"")&gt;0)*(COUNTIF($K126:$S126,Subjects!$P$5:$P$29&amp;"")&gt;0)),"")</f>
        <v/>
      </c>
      <c r="AH126" s="25" t="str">
        <f>IF(SUM($AG126)=0,"",LOOKUP(2,1/((Subjects!$O$5:$O$29&lt;&gt;"")*(Subjects!$P$5:$P$29&lt;&gt;"")*(COUNTIF($K126:$S126,Subjects!$O$5:$O$29&amp;"")&gt;0)*(COUNTIF($K126:$S126,Subjects!$P$5:$P$29&amp;"")&gt;0)),Subjects!$Q$5:$Q$29))</f>
        <v/>
      </c>
    </row>
    <row r="127" spans="1:34" x14ac:dyDescent="0.25">
      <c r="A127" s="19">
        <v>122</v>
      </c>
      <c r="B127" s="8"/>
      <c r="C127" s="20"/>
      <c r="D127" s="4"/>
      <c r="E127" s="8"/>
      <c r="F127" s="21"/>
      <c r="G127" s="8"/>
      <c r="H127" s="4"/>
      <c r="I127" s="4"/>
      <c r="J127" s="4"/>
      <c r="K127" s="8" t="s">
        <v>50</v>
      </c>
      <c r="L127" s="4"/>
      <c r="M127" s="4"/>
      <c r="N127" s="4" t="s">
        <v>53</v>
      </c>
      <c r="O127" s="4"/>
      <c r="P127" s="4"/>
      <c r="Q127" s="4"/>
      <c r="R127" s="4"/>
      <c r="S127" s="4"/>
      <c r="T127" s="8"/>
      <c r="U127" s="8"/>
      <c r="V127" s="8"/>
      <c r="W127" s="22" t="str">
        <f>IF(COUNTA($B127:$J127,$L127:$M127,$O127:$V127)&gt;0,COUNTA($K127:$S127),"")</f>
        <v/>
      </c>
      <c r="X127" s="23" t="str">
        <f>IF(COUNTA($B127:$J127,$L127:$M127,$O127:$V127)&gt;0,MID(IF($B127="","; Section","")&amp;IF($C127="","; Admission no.","")&amp;IF($D127="","; Name","")&amp;IF($E127="","; Gender","")&amp;IF($F127="","; Date of birth","")&amp;IF($G127="","; Nationality","")&amp;IF(COUNTA($H127:$J127)=0,"; Parent or guardian",""),3,300),"")</f>
        <v/>
      </c>
      <c r="Y127" s="23" t="str">
        <f>IF(COUNTA($B127:$J127,$L127:$M127,$O127:$V127)&gt;0,MID(IF($D127="","",IF($D127&lt;&gt;TRIM($D127),"; Name: extra spaces","")&amp;IF(SUMPRODUCT(--ISNUMBER(FIND(" "&amp;{"a","b","c","d","e","f","g","h","i","j","k","l","m","n","o","p","q","r","s","t","u","v","w","x","y","z"}," "&amp;$D127)))&gt;0,"; Name: small first letter",""))&amp;IF($H127="","",IF($H127&lt;&gt;TRIM($H127),"; Mother: extra spaces","")&amp;IF(SUMPRODUCT(--ISNUMBER(FIND(" "&amp;{"a","b","c","d","e","f","g","h","i","j","k","l","m","n","o","p","q","r","s","t","u","v","w","x","y","z"}," "&amp;$H127)))&gt;0,"; Mother: small first letter",""))&amp;IF($I127="","",IF($I127&lt;&gt;TRIM($I127),"; Father: extra spaces","")&amp;IF(SUMPRODUCT(--ISNUMBER(FIND(" "&amp;{"a","b","c","d","e","f","g","h","i","j","k","l","m","n","o","p","q","r","s","t","u","v","w","x","y","z"}," "&amp;$I127)))&gt;0,"; Father: small first letter",""))&amp;IF($J127="","",IF($J127&lt;&gt;TRIM($J127),"; Guardian: extra spaces","")&amp;IF(SUMPRODUCT(--ISNUMBER(FIND(" "&amp;{"a","b","c","d","e","f","g","h","i","j","k","l","m","n","o","p","q","r","s","t","u","v","w","x","y","z"}," "&amp;$J127)))&gt;0,"; Guardian: small first letter","")),3,300),"")</f>
        <v/>
      </c>
      <c r="Z127" s="23" t="str">
        <f>IF(OR(NOT(COUNTA($B127:$J127,$L127:$M127,$O127:$V127)&gt;0),$F127=""),"",IF(NOT(ISNUMBER($F127)),"Not a date",IF(OR((YEAR(Setup!$B$8)-YEAR($F127)-IF(OR(MONTH($F127)&gt;MONTH(Setup!$B$8),AND(MONTH($F127)=MONTH(Setup!$B$8),DAY($F127)&gt;DAY(Setup!$B$8))),1,0))&lt;Setup!$B$10,(YEAR(Setup!$B$8)-YEAR($F127)-IF(OR(MONTH($F127)&gt;MONTH(Setup!$B$8),AND(MONTH($F127)=MONTH(Setup!$B$8),DAY($F127)&gt;DAY(Setup!$B$8))),1,0))&gt;Setup!$C$10),"Age "&amp;(YEAR(Setup!$B$8)-YEAR($F127)-IF(OR(MONTH($F127)&gt;MONTH(Setup!$B$8),AND(MONTH($F127)=MONTH(Setup!$B$8),DAY($F127)&gt;DAY(Setup!$B$8))),1,0))&amp;": check the date","")))</f>
        <v/>
      </c>
      <c r="AA127" s="23" t="str">
        <f>IF(COUNTA($B127:$J127,$L127:$M127,$O127:$V127)&gt;0,MID(IF($K127="","; English missing","")&amp;IF($N127="","; History, Civics and Geography missing","")&amp;IF(AND($T127&lt;&gt;"Y",COUNTA($L127:$M127)=0),"; No second language","")&amp;IF(AND($T127="Y",COUNTA($L127:$M127)&gt;0),"; Exempt, but a second language is filled in","")&amp;IF(AND(COUNTA($L127:$M127)=2,$L127&lt;&gt;"Hindi",$M127&lt;&gt;"Hindi"),"; Two second languages: one must be Hindi",""),3,300),"")</f>
        <v/>
      </c>
      <c r="AB127" s="23" t="str">
        <f>IF(COUNTA($B127:$J127,$L127:$M127,$O127:$V127)&gt;0,IF(COUNTA($O127:$Q127)&lt;2,"Needs 2 or 3, has "&amp;COUNTA($O127:$Q127),""),"")</f>
        <v/>
      </c>
      <c r="AC127" s="23" t="str">
        <f>IF(COUNTA($B127:$J127,$L127:$M127,$O127:$V127)&gt;0,IF(COUNTA($R127:$S127)=0,"Needs 1 or 2",IF(AND($R127&lt;&gt;"",$S127&lt;&gt;"",IFERROR(INDEX(Subjects!$F$5:$F$32,MATCH($R127,Subjects!$E$5:$E$32,0)),"?")=IFERROR(INDEX(Subjects!$F$5:$F$32,MATCH($S127,Subjects!$E$5:$E$32,0)),"!")),"Two must be one from A, one from B","")),"")</f>
        <v/>
      </c>
      <c r="AD127" s="23" t="str">
        <f>IF(COUNTA($B127:$J127,$L127:$M127,$O127:$V127)&gt;0,MID(IF(SUM($AG127)=0,"","; "&amp;INDEX(Subjects!$O$5:$O$29,$AH127)&amp;" with "&amp;INDEX(Subjects!$P$5:$P$29,$AH127)&amp;IF($AG127&gt;1," (+"&amp;($AG127-1)&amp;" more)",""))&amp;IF(SUMPRODUCT(($K127:$S127&lt;&gt;"")*(COUNTIF($K127:$S127,$K127:$S127&amp;"")&gt;1))&gt;0,"; Same subject twice",""),3,300),"")</f>
        <v/>
      </c>
      <c r="AE127" s="23" t="str">
        <f>IF(COUNTA($B127:$J127,$L127:$M127,$O127:$V127)&gt;0,MID(IF($U127&lt;&gt;"Y","; Photo","")&amp;IF($V127&lt;&gt;"Y","; Signature",""),3,50),"")</f>
        <v/>
      </c>
      <c r="AF127" s="24" t="str">
        <f>IF(COUNTA($B127:$J127,$L127:$M127,$O127:$V127)&gt;0,IF(SUMPRODUCT(--($X127:$AE127&lt;&gt;""))=0,"OK",SUMPRODUCT(--($X127:$AE127&lt;&gt;""))&amp;" to fix"),"")</f>
        <v/>
      </c>
      <c r="AG127" s="25" t="str">
        <f>IF(COUNTA($B127:$J127,$L127:$M127,$O127:$V127)&gt;0,SUMPRODUCT((Subjects!$O$5:$O$29&lt;&gt;"")*(Subjects!$P$5:$P$29&lt;&gt;"")*(COUNTIF($K127:$S127,Subjects!$O$5:$O$29&amp;"")&gt;0)*(COUNTIF($K127:$S127,Subjects!$P$5:$P$29&amp;"")&gt;0)),"")</f>
        <v/>
      </c>
      <c r="AH127" s="25" t="str">
        <f>IF(SUM($AG127)=0,"",LOOKUP(2,1/((Subjects!$O$5:$O$29&lt;&gt;"")*(Subjects!$P$5:$P$29&lt;&gt;"")*(COUNTIF($K127:$S127,Subjects!$O$5:$O$29&amp;"")&gt;0)*(COUNTIF($K127:$S127,Subjects!$P$5:$P$29&amp;"")&gt;0)),Subjects!$Q$5:$Q$29))</f>
        <v/>
      </c>
    </row>
    <row r="128" spans="1:34" x14ac:dyDescent="0.25">
      <c r="A128" s="19">
        <v>123</v>
      </c>
      <c r="B128" s="8"/>
      <c r="C128" s="20"/>
      <c r="D128" s="4"/>
      <c r="E128" s="8"/>
      <c r="F128" s="21"/>
      <c r="G128" s="8"/>
      <c r="H128" s="4"/>
      <c r="I128" s="4"/>
      <c r="J128" s="4"/>
      <c r="K128" s="8" t="s">
        <v>50</v>
      </c>
      <c r="L128" s="4"/>
      <c r="M128" s="4"/>
      <c r="N128" s="4" t="s">
        <v>53</v>
      </c>
      <c r="O128" s="4"/>
      <c r="P128" s="4"/>
      <c r="Q128" s="4"/>
      <c r="R128" s="4"/>
      <c r="S128" s="4"/>
      <c r="T128" s="8"/>
      <c r="U128" s="8"/>
      <c r="V128" s="8"/>
      <c r="W128" s="22" t="str">
        <f>IF(COUNTA($B128:$J128,$L128:$M128,$O128:$V128)&gt;0,COUNTA($K128:$S128),"")</f>
        <v/>
      </c>
      <c r="X128" s="23" t="str">
        <f>IF(COUNTA($B128:$J128,$L128:$M128,$O128:$V128)&gt;0,MID(IF($B128="","; Section","")&amp;IF($C128="","; Admission no.","")&amp;IF($D128="","; Name","")&amp;IF($E128="","; Gender","")&amp;IF($F128="","; Date of birth","")&amp;IF($G128="","; Nationality","")&amp;IF(COUNTA($H128:$J128)=0,"; Parent or guardian",""),3,300),"")</f>
        <v/>
      </c>
      <c r="Y128" s="23" t="str">
        <f>IF(COUNTA($B128:$J128,$L128:$M128,$O128:$V128)&gt;0,MID(IF($D128="","",IF($D128&lt;&gt;TRIM($D128),"; Name: extra spaces","")&amp;IF(SUMPRODUCT(--ISNUMBER(FIND(" "&amp;{"a","b","c","d","e","f","g","h","i","j","k","l","m","n","o","p","q","r","s","t","u","v","w","x","y","z"}," "&amp;$D128)))&gt;0,"; Name: small first letter",""))&amp;IF($H128="","",IF($H128&lt;&gt;TRIM($H128),"; Mother: extra spaces","")&amp;IF(SUMPRODUCT(--ISNUMBER(FIND(" "&amp;{"a","b","c","d","e","f","g","h","i","j","k","l","m","n","o","p","q","r","s","t","u","v","w","x","y","z"}," "&amp;$H128)))&gt;0,"; Mother: small first letter",""))&amp;IF($I128="","",IF($I128&lt;&gt;TRIM($I128),"; Father: extra spaces","")&amp;IF(SUMPRODUCT(--ISNUMBER(FIND(" "&amp;{"a","b","c","d","e","f","g","h","i","j","k","l","m","n","o","p","q","r","s","t","u","v","w","x","y","z"}," "&amp;$I128)))&gt;0,"; Father: small first letter",""))&amp;IF($J128="","",IF($J128&lt;&gt;TRIM($J128),"; Guardian: extra spaces","")&amp;IF(SUMPRODUCT(--ISNUMBER(FIND(" "&amp;{"a","b","c","d","e","f","g","h","i","j","k","l","m","n","o","p","q","r","s","t","u","v","w","x","y","z"}," "&amp;$J128)))&gt;0,"; Guardian: small first letter","")),3,300),"")</f>
        <v/>
      </c>
      <c r="Z128" s="23" t="str">
        <f>IF(OR(NOT(COUNTA($B128:$J128,$L128:$M128,$O128:$V128)&gt;0),$F128=""),"",IF(NOT(ISNUMBER($F128)),"Not a date",IF(OR((YEAR(Setup!$B$8)-YEAR($F128)-IF(OR(MONTH($F128)&gt;MONTH(Setup!$B$8),AND(MONTH($F128)=MONTH(Setup!$B$8),DAY($F128)&gt;DAY(Setup!$B$8))),1,0))&lt;Setup!$B$10,(YEAR(Setup!$B$8)-YEAR($F128)-IF(OR(MONTH($F128)&gt;MONTH(Setup!$B$8),AND(MONTH($F128)=MONTH(Setup!$B$8),DAY($F128)&gt;DAY(Setup!$B$8))),1,0))&gt;Setup!$C$10),"Age "&amp;(YEAR(Setup!$B$8)-YEAR($F128)-IF(OR(MONTH($F128)&gt;MONTH(Setup!$B$8),AND(MONTH($F128)=MONTH(Setup!$B$8),DAY($F128)&gt;DAY(Setup!$B$8))),1,0))&amp;": check the date","")))</f>
        <v/>
      </c>
      <c r="AA128" s="23" t="str">
        <f>IF(COUNTA($B128:$J128,$L128:$M128,$O128:$V128)&gt;0,MID(IF($K128="","; English missing","")&amp;IF($N128="","; History, Civics and Geography missing","")&amp;IF(AND($T128&lt;&gt;"Y",COUNTA($L128:$M128)=0),"; No second language","")&amp;IF(AND($T128="Y",COUNTA($L128:$M128)&gt;0),"; Exempt, but a second language is filled in","")&amp;IF(AND(COUNTA($L128:$M128)=2,$L128&lt;&gt;"Hindi",$M128&lt;&gt;"Hindi"),"; Two second languages: one must be Hindi",""),3,300),"")</f>
        <v/>
      </c>
      <c r="AB128" s="23" t="str">
        <f>IF(COUNTA($B128:$J128,$L128:$M128,$O128:$V128)&gt;0,IF(COUNTA($O128:$Q128)&lt;2,"Needs 2 or 3, has "&amp;COUNTA($O128:$Q128),""),"")</f>
        <v/>
      </c>
      <c r="AC128" s="23" t="str">
        <f>IF(COUNTA($B128:$J128,$L128:$M128,$O128:$V128)&gt;0,IF(COUNTA($R128:$S128)=0,"Needs 1 or 2",IF(AND($R128&lt;&gt;"",$S128&lt;&gt;"",IFERROR(INDEX(Subjects!$F$5:$F$32,MATCH($R128,Subjects!$E$5:$E$32,0)),"?")=IFERROR(INDEX(Subjects!$F$5:$F$32,MATCH($S128,Subjects!$E$5:$E$32,0)),"!")),"Two must be one from A, one from B","")),"")</f>
        <v/>
      </c>
      <c r="AD128" s="23" t="str">
        <f>IF(COUNTA($B128:$J128,$L128:$M128,$O128:$V128)&gt;0,MID(IF(SUM($AG128)=0,"","; "&amp;INDEX(Subjects!$O$5:$O$29,$AH128)&amp;" with "&amp;INDEX(Subjects!$P$5:$P$29,$AH128)&amp;IF($AG128&gt;1," (+"&amp;($AG128-1)&amp;" more)",""))&amp;IF(SUMPRODUCT(($K128:$S128&lt;&gt;"")*(COUNTIF($K128:$S128,$K128:$S128&amp;"")&gt;1))&gt;0,"; Same subject twice",""),3,300),"")</f>
        <v/>
      </c>
      <c r="AE128" s="23" t="str">
        <f>IF(COUNTA($B128:$J128,$L128:$M128,$O128:$V128)&gt;0,MID(IF($U128&lt;&gt;"Y","; Photo","")&amp;IF($V128&lt;&gt;"Y","; Signature",""),3,50),"")</f>
        <v/>
      </c>
      <c r="AF128" s="24" t="str">
        <f>IF(COUNTA($B128:$J128,$L128:$M128,$O128:$V128)&gt;0,IF(SUMPRODUCT(--($X128:$AE128&lt;&gt;""))=0,"OK",SUMPRODUCT(--($X128:$AE128&lt;&gt;""))&amp;" to fix"),"")</f>
        <v/>
      </c>
      <c r="AG128" s="25" t="str">
        <f>IF(COUNTA($B128:$J128,$L128:$M128,$O128:$V128)&gt;0,SUMPRODUCT((Subjects!$O$5:$O$29&lt;&gt;"")*(Subjects!$P$5:$P$29&lt;&gt;"")*(COUNTIF($K128:$S128,Subjects!$O$5:$O$29&amp;"")&gt;0)*(COUNTIF($K128:$S128,Subjects!$P$5:$P$29&amp;"")&gt;0)),"")</f>
        <v/>
      </c>
      <c r="AH128" s="25" t="str">
        <f>IF(SUM($AG128)=0,"",LOOKUP(2,1/((Subjects!$O$5:$O$29&lt;&gt;"")*(Subjects!$P$5:$P$29&lt;&gt;"")*(COUNTIF($K128:$S128,Subjects!$O$5:$O$29&amp;"")&gt;0)*(COUNTIF($K128:$S128,Subjects!$P$5:$P$29&amp;"")&gt;0)),Subjects!$Q$5:$Q$29))</f>
        <v/>
      </c>
    </row>
    <row r="129" spans="1:34" x14ac:dyDescent="0.25">
      <c r="A129" s="19">
        <v>124</v>
      </c>
      <c r="B129" s="8"/>
      <c r="C129" s="20"/>
      <c r="D129" s="4"/>
      <c r="E129" s="8"/>
      <c r="F129" s="21"/>
      <c r="G129" s="8"/>
      <c r="H129" s="4"/>
      <c r="I129" s="4"/>
      <c r="J129" s="4"/>
      <c r="K129" s="8" t="s">
        <v>50</v>
      </c>
      <c r="L129" s="4"/>
      <c r="M129" s="4"/>
      <c r="N129" s="4" t="s">
        <v>53</v>
      </c>
      <c r="O129" s="4"/>
      <c r="P129" s="4"/>
      <c r="Q129" s="4"/>
      <c r="R129" s="4"/>
      <c r="S129" s="4"/>
      <c r="T129" s="8"/>
      <c r="U129" s="8"/>
      <c r="V129" s="8"/>
      <c r="W129" s="22" t="str">
        <f>IF(COUNTA($B129:$J129,$L129:$M129,$O129:$V129)&gt;0,COUNTA($K129:$S129),"")</f>
        <v/>
      </c>
      <c r="X129" s="23" t="str">
        <f>IF(COUNTA($B129:$J129,$L129:$M129,$O129:$V129)&gt;0,MID(IF($B129="","; Section","")&amp;IF($C129="","; Admission no.","")&amp;IF($D129="","; Name","")&amp;IF($E129="","; Gender","")&amp;IF($F129="","; Date of birth","")&amp;IF($G129="","; Nationality","")&amp;IF(COUNTA($H129:$J129)=0,"; Parent or guardian",""),3,300),"")</f>
        <v/>
      </c>
      <c r="Y129" s="23" t="str">
        <f>IF(COUNTA($B129:$J129,$L129:$M129,$O129:$V129)&gt;0,MID(IF($D129="","",IF($D129&lt;&gt;TRIM($D129),"; Name: extra spaces","")&amp;IF(SUMPRODUCT(--ISNUMBER(FIND(" "&amp;{"a","b","c","d","e","f","g","h","i","j","k","l","m","n","o","p","q","r","s","t","u","v","w","x","y","z"}," "&amp;$D129)))&gt;0,"; Name: small first letter",""))&amp;IF($H129="","",IF($H129&lt;&gt;TRIM($H129),"; Mother: extra spaces","")&amp;IF(SUMPRODUCT(--ISNUMBER(FIND(" "&amp;{"a","b","c","d","e","f","g","h","i","j","k","l","m","n","o","p","q","r","s","t","u","v","w","x","y","z"}," "&amp;$H129)))&gt;0,"; Mother: small first letter",""))&amp;IF($I129="","",IF($I129&lt;&gt;TRIM($I129),"; Father: extra spaces","")&amp;IF(SUMPRODUCT(--ISNUMBER(FIND(" "&amp;{"a","b","c","d","e","f","g","h","i","j","k","l","m","n","o","p","q","r","s","t","u","v","w","x","y","z"}," "&amp;$I129)))&gt;0,"; Father: small first letter",""))&amp;IF($J129="","",IF($J129&lt;&gt;TRIM($J129),"; Guardian: extra spaces","")&amp;IF(SUMPRODUCT(--ISNUMBER(FIND(" "&amp;{"a","b","c","d","e","f","g","h","i","j","k","l","m","n","o","p","q","r","s","t","u","v","w","x","y","z"}," "&amp;$J129)))&gt;0,"; Guardian: small first letter","")),3,300),"")</f>
        <v/>
      </c>
      <c r="Z129" s="23" t="str">
        <f>IF(OR(NOT(COUNTA($B129:$J129,$L129:$M129,$O129:$V129)&gt;0),$F129=""),"",IF(NOT(ISNUMBER($F129)),"Not a date",IF(OR((YEAR(Setup!$B$8)-YEAR($F129)-IF(OR(MONTH($F129)&gt;MONTH(Setup!$B$8),AND(MONTH($F129)=MONTH(Setup!$B$8),DAY($F129)&gt;DAY(Setup!$B$8))),1,0))&lt;Setup!$B$10,(YEAR(Setup!$B$8)-YEAR($F129)-IF(OR(MONTH($F129)&gt;MONTH(Setup!$B$8),AND(MONTH($F129)=MONTH(Setup!$B$8),DAY($F129)&gt;DAY(Setup!$B$8))),1,0))&gt;Setup!$C$10),"Age "&amp;(YEAR(Setup!$B$8)-YEAR($F129)-IF(OR(MONTH($F129)&gt;MONTH(Setup!$B$8),AND(MONTH($F129)=MONTH(Setup!$B$8),DAY($F129)&gt;DAY(Setup!$B$8))),1,0))&amp;": check the date","")))</f>
        <v/>
      </c>
      <c r="AA129" s="23" t="str">
        <f>IF(COUNTA($B129:$J129,$L129:$M129,$O129:$V129)&gt;0,MID(IF($K129="","; English missing","")&amp;IF($N129="","; History, Civics and Geography missing","")&amp;IF(AND($T129&lt;&gt;"Y",COUNTA($L129:$M129)=0),"; No second language","")&amp;IF(AND($T129="Y",COUNTA($L129:$M129)&gt;0),"; Exempt, but a second language is filled in","")&amp;IF(AND(COUNTA($L129:$M129)=2,$L129&lt;&gt;"Hindi",$M129&lt;&gt;"Hindi"),"; Two second languages: one must be Hindi",""),3,300),"")</f>
        <v/>
      </c>
      <c r="AB129" s="23" t="str">
        <f>IF(COUNTA($B129:$J129,$L129:$M129,$O129:$V129)&gt;0,IF(COUNTA($O129:$Q129)&lt;2,"Needs 2 or 3, has "&amp;COUNTA($O129:$Q129),""),"")</f>
        <v/>
      </c>
      <c r="AC129" s="23" t="str">
        <f>IF(COUNTA($B129:$J129,$L129:$M129,$O129:$V129)&gt;0,IF(COUNTA($R129:$S129)=0,"Needs 1 or 2",IF(AND($R129&lt;&gt;"",$S129&lt;&gt;"",IFERROR(INDEX(Subjects!$F$5:$F$32,MATCH($R129,Subjects!$E$5:$E$32,0)),"?")=IFERROR(INDEX(Subjects!$F$5:$F$32,MATCH($S129,Subjects!$E$5:$E$32,0)),"!")),"Two must be one from A, one from B","")),"")</f>
        <v/>
      </c>
      <c r="AD129" s="23" t="str">
        <f>IF(COUNTA($B129:$J129,$L129:$M129,$O129:$V129)&gt;0,MID(IF(SUM($AG129)=0,"","; "&amp;INDEX(Subjects!$O$5:$O$29,$AH129)&amp;" with "&amp;INDEX(Subjects!$P$5:$P$29,$AH129)&amp;IF($AG129&gt;1," (+"&amp;($AG129-1)&amp;" more)",""))&amp;IF(SUMPRODUCT(($K129:$S129&lt;&gt;"")*(COUNTIF($K129:$S129,$K129:$S129&amp;"")&gt;1))&gt;0,"; Same subject twice",""),3,300),"")</f>
        <v/>
      </c>
      <c r="AE129" s="23" t="str">
        <f>IF(COUNTA($B129:$J129,$L129:$M129,$O129:$V129)&gt;0,MID(IF($U129&lt;&gt;"Y","; Photo","")&amp;IF($V129&lt;&gt;"Y","; Signature",""),3,50),"")</f>
        <v/>
      </c>
      <c r="AF129" s="24" t="str">
        <f>IF(COUNTA($B129:$J129,$L129:$M129,$O129:$V129)&gt;0,IF(SUMPRODUCT(--($X129:$AE129&lt;&gt;""))=0,"OK",SUMPRODUCT(--($X129:$AE129&lt;&gt;""))&amp;" to fix"),"")</f>
        <v/>
      </c>
      <c r="AG129" s="25" t="str">
        <f>IF(COUNTA($B129:$J129,$L129:$M129,$O129:$V129)&gt;0,SUMPRODUCT((Subjects!$O$5:$O$29&lt;&gt;"")*(Subjects!$P$5:$P$29&lt;&gt;"")*(COUNTIF($K129:$S129,Subjects!$O$5:$O$29&amp;"")&gt;0)*(COUNTIF($K129:$S129,Subjects!$P$5:$P$29&amp;"")&gt;0)),"")</f>
        <v/>
      </c>
      <c r="AH129" s="25" t="str">
        <f>IF(SUM($AG129)=0,"",LOOKUP(2,1/((Subjects!$O$5:$O$29&lt;&gt;"")*(Subjects!$P$5:$P$29&lt;&gt;"")*(COUNTIF($K129:$S129,Subjects!$O$5:$O$29&amp;"")&gt;0)*(COUNTIF($K129:$S129,Subjects!$P$5:$P$29&amp;"")&gt;0)),Subjects!$Q$5:$Q$29))</f>
        <v/>
      </c>
    </row>
    <row r="130" spans="1:34" x14ac:dyDescent="0.25">
      <c r="A130" s="19">
        <v>125</v>
      </c>
      <c r="B130" s="8"/>
      <c r="C130" s="20"/>
      <c r="D130" s="4"/>
      <c r="E130" s="8"/>
      <c r="F130" s="21"/>
      <c r="G130" s="8"/>
      <c r="H130" s="4"/>
      <c r="I130" s="4"/>
      <c r="J130" s="4"/>
      <c r="K130" s="8" t="s">
        <v>50</v>
      </c>
      <c r="L130" s="4"/>
      <c r="M130" s="4"/>
      <c r="N130" s="4" t="s">
        <v>53</v>
      </c>
      <c r="O130" s="4"/>
      <c r="P130" s="4"/>
      <c r="Q130" s="4"/>
      <c r="R130" s="4"/>
      <c r="S130" s="4"/>
      <c r="T130" s="8"/>
      <c r="U130" s="8"/>
      <c r="V130" s="8"/>
      <c r="W130" s="22" t="str">
        <f>IF(COUNTA($B130:$J130,$L130:$M130,$O130:$V130)&gt;0,COUNTA($K130:$S130),"")</f>
        <v/>
      </c>
      <c r="X130" s="23" t="str">
        <f>IF(COUNTA($B130:$J130,$L130:$M130,$O130:$V130)&gt;0,MID(IF($B130="","; Section","")&amp;IF($C130="","; Admission no.","")&amp;IF($D130="","; Name","")&amp;IF($E130="","; Gender","")&amp;IF($F130="","; Date of birth","")&amp;IF($G130="","; Nationality","")&amp;IF(COUNTA($H130:$J130)=0,"; Parent or guardian",""),3,300),"")</f>
        <v/>
      </c>
      <c r="Y130" s="23" t="str">
        <f>IF(COUNTA($B130:$J130,$L130:$M130,$O130:$V130)&gt;0,MID(IF($D130="","",IF($D130&lt;&gt;TRIM($D130),"; Name: extra spaces","")&amp;IF(SUMPRODUCT(--ISNUMBER(FIND(" "&amp;{"a","b","c","d","e","f","g","h","i","j","k","l","m","n","o","p","q","r","s","t","u","v","w","x","y","z"}," "&amp;$D130)))&gt;0,"; Name: small first letter",""))&amp;IF($H130="","",IF($H130&lt;&gt;TRIM($H130),"; Mother: extra spaces","")&amp;IF(SUMPRODUCT(--ISNUMBER(FIND(" "&amp;{"a","b","c","d","e","f","g","h","i","j","k","l","m","n","o","p","q","r","s","t","u","v","w","x","y","z"}," "&amp;$H130)))&gt;0,"; Mother: small first letter",""))&amp;IF($I130="","",IF($I130&lt;&gt;TRIM($I130),"; Father: extra spaces","")&amp;IF(SUMPRODUCT(--ISNUMBER(FIND(" "&amp;{"a","b","c","d","e","f","g","h","i","j","k","l","m","n","o","p","q","r","s","t","u","v","w","x","y","z"}," "&amp;$I130)))&gt;0,"; Father: small first letter",""))&amp;IF($J130="","",IF($J130&lt;&gt;TRIM($J130),"; Guardian: extra spaces","")&amp;IF(SUMPRODUCT(--ISNUMBER(FIND(" "&amp;{"a","b","c","d","e","f","g","h","i","j","k","l","m","n","o","p","q","r","s","t","u","v","w","x","y","z"}," "&amp;$J130)))&gt;0,"; Guardian: small first letter","")),3,300),"")</f>
        <v/>
      </c>
      <c r="Z130" s="23" t="str">
        <f>IF(OR(NOT(COUNTA($B130:$J130,$L130:$M130,$O130:$V130)&gt;0),$F130=""),"",IF(NOT(ISNUMBER($F130)),"Not a date",IF(OR((YEAR(Setup!$B$8)-YEAR($F130)-IF(OR(MONTH($F130)&gt;MONTH(Setup!$B$8),AND(MONTH($F130)=MONTH(Setup!$B$8),DAY($F130)&gt;DAY(Setup!$B$8))),1,0))&lt;Setup!$B$10,(YEAR(Setup!$B$8)-YEAR($F130)-IF(OR(MONTH($F130)&gt;MONTH(Setup!$B$8),AND(MONTH($F130)=MONTH(Setup!$B$8),DAY($F130)&gt;DAY(Setup!$B$8))),1,0))&gt;Setup!$C$10),"Age "&amp;(YEAR(Setup!$B$8)-YEAR($F130)-IF(OR(MONTH($F130)&gt;MONTH(Setup!$B$8),AND(MONTH($F130)=MONTH(Setup!$B$8),DAY($F130)&gt;DAY(Setup!$B$8))),1,0))&amp;": check the date","")))</f>
        <v/>
      </c>
      <c r="AA130" s="23" t="str">
        <f>IF(COUNTA($B130:$J130,$L130:$M130,$O130:$V130)&gt;0,MID(IF($K130="","; English missing","")&amp;IF($N130="","; History, Civics and Geography missing","")&amp;IF(AND($T130&lt;&gt;"Y",COUNTA($L130:$M130)=0),"; No second language","")&amp;IF(AND($T130="Y",COUNTA($L130:$M130)&gt;0),"; Exempt, but a second language is filled in","")&amp;IF(AND(COUNTA($L130:$M130)=2,$L130&lt;&gt;"Hindi",$M130&lt;&gt;"Hindi"),"; Two second languages: one must be Hindi",""),3,300),"")</f>
        <v/>
      </c>
      <c r="AB130" s="23" t="str">
        <f>IF(COUNTA($B130:$J130,$L130:$M130,$O130:$V130)&gt;0,IF(COUNTA($O130:$Q130)&lt;2,"Needs 2 or 3, has "&amp;COUNTA($O130:$Q130),""),"")</f>
        <v/>
      </c>
      <c r="AC130" s="23" t="str">
        <f>IF(COUNTA($B130:$J130,$L130:$M130,$O130:$V130)&gt;0,IF(COUNTA($R130:$S130)=0,"Needs 1 or 2",IF(AND($R130&lt;&gt;"",$S130&lt;&gt;"",IFERROR(INDEX(Subjects!$F$5:$F$32,MATCH($R130,Subjects!$E$5:$E$32,0)),"?")=IFERROR(INDEX(Subjects!$F$5:$F$32,MATCH($S130,Subjects!$E$5:$E$32,0)),"!")),"Two must be one from A, one from B","")),"")</f>
        <v/>
      </c>
      <c r="AD130" s="23" t="str">
        <f>IF(COUNTA($B130:$J130,$L130:$M130,$O130:$V130)&gt;0,MID(IF(SUM($AG130)=0,"","; "&amp;INDEX(Subjects!$O$5:$O$29,$AH130)&amp;" with "&amp;INDEX(Subjects!$P$5:$P$29,$AH130)&amp;IF($AG130&gt;1," (+"&amp;($AG130-1)&amp;" more)",""))&amp;IF(SUMPRODUCT(($K130:$S130&lt;&gt;"")*(COUNTIF($K130:$S130,$K130:$S130&amp;"")&gt;1))&gt;0,"; Same subject twice",""),3,300),"")</f>
        <v/>
      </c>
      <c r="AE130" s="23" t="str">
        <f>IF(COUNTA($B130:$J130,$L130:$M130,$O130:$V130)&gt;0,MID(IF($U130&lt;&gt;"Y","; Photo","")&amp;IF($V130&lt;&gt;"Y","; Signature",""),3,50),"")</f>
        <v/>
      </c>
      <c r="AF130" s="24" t="str">
        <f>IF(COUNTA($B130:$J130,$L130:$M130,$O130:$V130)&gt;0,IF(SUMPRODUCT(--($X130:$AE130&lt;&gt;""))=0,"OK",SUMPRODUCT(--($X130:$AE130&lt;&gt;""))&amp;" to fix"),"")</f>
        <v/>
      </c>
      <c r="AG130" s="25" t="str">
        <f>IF(COUNTA($B130:$J130,$L130:$M130,$O130:$V130)&gt;0,SUMPRODUCT((Subjects!$O$5:$O$29&lt;&gt;"")*(Subjects!$P$5:$P$29&lt;&gt;"")*(COUNTIF($K130:$S130,Subjects!$O$5:$O$29&amp;"")&gt;0)*(COUNTIF($K130:$S130,Subjects!$P$5:$P$29&amp;"")&gt;0)),"")</f>
        <v/>
      </c>
      <c r="AH130" s="25" t="str">
        <f>IF(SUM($AG130)=0,"",LOOKUP(2,1/((Subjects!$O$5:$O$29&lt;&gt;"")*(Subjects!$P$5:$P$29&lt;&gt;"")*(COUNTIF($K130:$S130,Subjects!$O$5:$O$29&amp;"")&gt;0)*(COUNTIF($K130:$S130,Subjects!$P$5:$P$29&amp;"")&gt;0)),Subjects!$Q$5:$Q$29))</f>
        <v/>
      </c>
    </row>
    <row r="131" spans="1:34" x14ac:dyDescent="0.25">
      <c r="A131" s="19">
        <v>126</v>
      </c>
      <c r="B131" s="8"/>
      <c r="C131" s="20"/>
      <c r="D131" s="4"/>
      <c r="E131" s="8"/>
      <c r="F131" s="21"/>
      <c r="G131" s="8"/>
      <c r="H131" s="4"/>
      <c r="I131" s="4"/>
      <c r="J131" s="4"/>
      <c r="K131" s="8" t="s">
        <v>50</v>
      </c>
      <c r="L131" s="4"/>
      <c r="M131" s="4"/>
      <c r="N131" s="4" t="s">
        <v>53</v>
      </c>
      <c r="O131" s="4"/>
      <c r="P131" s="4"/>
      <c r="Q131" s="4"/>
      <c r="R131" s="4"/>
      <c r="S131" s="4"/>
      <c r="T131" s="8"/>
      <c r="U131" s="8"/>
      <c r="V131" s="8"/>
      <c r="W131" s="22" t="str">
        <f>IF(COUNTA($B131:$J131,$L131:$M131,$O131:$V131)&gt;0,COUNTA($K131:$S131),"")</f>
        <v/>
      </c>
      <c r="X131" s="23" t="str">
        <f>IF(COUNTA($B131:$J131,$L131:$M131,$O131:$V131)&gt;0,MID(IF($B131="","; Section","")&amp;IF($C131="","; Admission no.","")&amp;IF($D131="","; Name","")&amp;IF($E131="","; Gender","")&amp;IF($F131="","; Date of birth","")&amp;IF($G131="","; Nationality","")&amp;IF(COUNTA($H131:$J131)=0,"; Parent or guardian",""),3,300),"")</f>
        <v/>
      </c>
      <c r="Y131" s="23" t="str">
        <f>IF(COUNTA($B131:$J131,$L131:$M131,$O131:$V131)&gt;0,MID(IF($D131="","",IF($D131&lt;&gt;TRIM($D131),"; Name: extra spaces","")&amp;IF(SUMPRODUCT(--ISNUMBER(FIND(" "&amp;{"a","b","c","d","e","f","g","h","i","j","k","l","m","n","o","p","q","r","s","t","u","v","w","x","y","z"}," "&amp;$D131)))&gt;0,"; Name: small first letter",""))&amp;IF($H131="","",IF($H131&lt;&gt;TRIM($H131),"; Mother: extra spaces","")&amp;IF(SUMPRODUCT(--ISNUMBER(FIND(" "&amp;{"a","b","c","d","e","f","g","h","i","j","k","l","m","n","o","p","q","r","s","t","u","v","w","x","y","z"}," "&amp;$H131)))&gt;0,"; Mother: small first letter",""))&amp;IF($I131="","",IF($I131&lt;&gt;TRIM($I131),"; Father: extra spaces","")&amp;IF(SUMPRODUCT(--ISNUMBER(FIND(" "&amp;{"a","b","c","d","e","f","g","h","i","j","k","l","m","n","o","p","q","r","s","t","u","v","w","x","y","z"}," "&amp;$I131)))&gt;0,"; Father: small first letter",""))&amp;IF($J131="","",IF($J131&lt;&gt;TRIM($J131),"; Guardian: extra spaces","")&amp;IF(SUMPRODUCT(--ISNUMBER(FIND(" "&amp;{"a","b","c","d","e","f","g","h","i","j","k","l","m","n","o","p","q","r","s","t","u","v","w","x","y","z"}," "&amp;$J131)))&gt;0,"; Guardian: small first letter","")),3,300),"")</f>
        <v/>
      </c>
      <c r="Z131" s="23" t="str">
        <f>IF(OR(NOT(COUNTA($B131:$J131,$L131:$M131,$O131:$V131)&gt;0),$F131=""),"",IF(NOT(ISNUMBER($F131)),"Not a date",IF(OR((YEAR(Setup!$B$8)-YEAR($F131)-IF(OR(MONTH($F131)&gt;MONTH(Setup!$B$8),AND(MONTH($F131)=MONTH(Setup!$B$8),DAY($F131)&gt;DAY(Setup!$B$8))),1,0))&lt;Setup!$B$10,(YEAR(Setup!$B$8)-YEAR($F131)-IF(OR(MONTH($F131)&gt;MONTH(Setup!$B$8),AND(MONTH($F131)=MONTH(Setup!$B$8),DAY($F131)&gt;DAY(Setup!$B$8))),1,0))&gt;Setup!$C$10),"Age "&amp;(YEAR(Setup!$B$8)-YEAR($F131)-IF(OR(MONTH($F131)&gt;MONTH(Setup!$B$8),AND(MONTH($F131)=MONTH(Setup!$B$8),DAY($F131)&gt;DAY(Setup!$B$8))),1,0))&amp;": check the date","")))</f>
        <v/>
      </c>
      <c r="AA131" s="23" t="str">
        <f>IF(COUNTA($B131:$J131,$L131:$M131,$O131:$V131)&gt;0,MID(IF($K131="","; English missing","")&amp;IF($N131="","; History, Civics and Geography missing","")&amp;IF(AND($T131&lt;&gt;"Y",COUNTA($L131:$M131)=0),"; No second language","")&amp;IF(AND($T131="Y",COUNTA($L131:$M131)&gt;0),"; Exempt, but a second language is filled in","")&amp;IF(AND(COUNTA($L131:$M131)=2,$L131&lt;&gt;"Hindi",$M131&lt;&gt;"Hindi"),"; Two second languages: one must be Hindi",""),3,300),"")</f>
        <v/>
      </c>
      <c r="AB131" s="23" t="str">
        <f>IF(COUNTA($B131:$J131,$L131:$M131,$O131:$V131)&gt;0,IF(COUNTA($O131:$Q131)&lt;2,"Needs 2 or 3, has "&amp;COUNTA($O131:$Q131),""),"")</f>
        <v/>
      </c>
      <c r="AC131" s="23" t="str">
        <f>IF(COUNTA($B131:$J131,$L131:$M131,$O131:$V131)&gt;0,IF(COUNTA($R131:$S131)=0,"Needs 1 or 2",IF(AND($R131&lt;&gt;"",$S131&lt;&gt;"",IFERROR(INDEX(Subjects!$F$5:$F$32,MATCH($R131,Subjects!$E$5:$E$32,0)),"?")=IFERROR(INDEX(Subjects!$F$5:$F$32,MATCH($S131,Subjects!$E$5:$E$32,0)),"!")),"Two must be one from A, one from B","")),"")</f>
        <v/>
      </c>
      <c r="AD131" s="23" t="str">
        <f>IF(COUNTA($B131:$J131,$L131:$M131,$O131:$V131)&gt;0,MID(IF(SUM($AG131)=0,"","; "&amp;INDEX(Subjects!$O$5:$O$29,$AH131)&amp;" with "&amp;INDEX(Subjects!$P$5:$P$29,$AH131)&amp;IF($AG131&gt;1," (+"&amp;($AG131-1)&amp;" more)",""))&amp;IF(SUMPRODUCT(($K131:$S131&lt;&gt;"")*(COUNTIF($K131:$S131,$K131:$S131&amp;"")&gt;1))&gt;0,"; Same subject twice",""),3,300),"")</f>
        <v/>
      </c>
      <c r="AE131" s="23" t="str">
        <f>IF(COUNTA($B131:$J131,$L131:$M131,$O131:$V131)&gt;0,MID(IF($U131&lt;&gt;"Y","; Photo","")&amp;IF($V131&lt;&gt;"Y","; Signature",""),3,50),"")</f>
        <v/>
      </c>
      <c r="AF131" s="24" t="str">
        <f>IF(COUNTA($B131:$J131,$L131:$M131,$O131:$V131)&gt;0,IF(SUMPRODUCT(--($X131:$AE131&lt;&gt;""))=0,"OK",SUMPRODUCT(--($X131:$AE131&lt;&gt;""))&amp;" to fix"),"")</f>
        <v/>
      </c>
      <c r="AG131" s="25" t="str">
        <f>IF(COUNTA($B131:$J131,$L131:$M131,$O131:$V131)&gt;0,SUMPRODUCT((Subjects!$O$5:$O$29&lt;&gt;"")*(Subjects!$P$5:$P$29&lt;&gt;"")*(COUNTIF($K131:$S131,Subjects!$O$5:$O$29&amp;"")&gt;0)*(COUNTIF($K131:$S131,Subjects!$P$5:$P$29&amp;"")&gt;0)),"")</f>
        <v/>
      </c>
      <c r="AH131" s="25" t="str">
        <f>IF(SUM($AG131)=0,"",LOOKUP(2,1/((Subjects!$O$5:$O$29&lt;&gt;"")*(Subjects!$P$5:$P$29&lt;&gt;"")*(COUNTIF($K131:$S131,Subjects!$O$5:$O$29&amp;"")&gt;0)*(COUNTIF($K131:$S131,Subjects!$P$5:$P$29&amp;"")&gt;0)),Subjects!$Q$5:$Q$29))</f>
        <v/>
      </c>
    </row>
    <row r="132" spans="1:34" x14ac:dyDescent="0.25">
      <c r="A132" s="19">
        <v>127</v>
      </c>
      <c r="B132" s="8"/>
      <c r="C132" s="20"/>
      <c r="D132" s="4"/>
      <c r="E132" s="8"/>
      <c r="F132" s="21"/>
      <c r="G132" s="8"/>
      <c r="H132" s="4"/>
      <c r="I132" s="4"/>
      <c r="J132" s="4"/>
      <c r="K132" s="8" t="s">
        <v>50</v>
      </c>
      <c r="L132" s="4"/>
      <c r="M132" s="4"/>
      <c r="N132" s="4" t="s">
        <v>53</v>
      </c>
      <c r="O132" s="4"/>
      <c r="P132" s="4"/>
      <c r="Q132" s="4"/>
      <c r="R132" s="4"/>
      <c r="S132" s="4"/>
      <c r="T132" s="8"/>
      <c r="U132" s="8"/>
      <c r="V132" s="8"/>
      <c r="W132" s="22" t="str">
        <f>IF(COUNTA($B132:$J132,$L132:$M132,$O132:$V132)&gt;0,COUNTA($K132:$S132),"")</f>
        <v/>
      </c>
      <c r="X132" s="23" t="str">
        <f>IF(COUNTA($B132:$J132,$L132:$M132,$O132:$V132)&gt;0,MID(IF($B132="","; Section","")&amp;IF($C132="","; Admission no.","")&amp;IF($D132="","; Name","")&amp;IF($E132="","; Gender","")&amp;IF($F132="","; Date of birth","")&amp;IF($G132="","; Nationality","")&amp;IF(COUNTA($H132:$J132)=0,"; Parent or guardian",""),3,300),"")</f>
        <v/>
      </c>
      <c r="Y132" s="23" t="str">
        <f>IF(COUNTA($B132:$J132,$L132:$M132,$O132:$V132)&gt;0,MID(IF($D132="","",IF($D132&lt;&gt;TRIM($D132),"; Name: extra spaces","")&amp;IF(SUMPRODUCT(--ISNUMBER(FIND(" "&amp;{"a","b","c","d","e","f","g","h","i","j","k","l","m","n","o","p","q","r","s","t","u","v","w","x","y","z"}," "&amp;$D132)))&gt;0,"; Name: small first letter",""))&amp;IF($H132="","",IF($H132&lt;&gt;TRIM($H132),"; Mother: extra spaces","")&amp;IF(SUMPRODUCT(--ISNUMBER(FIND(" "&amp;{"a","b","c","d","e","f","g","h","i","j","k","l","m","n","o","p","q","r","s","t","u","v","w","x","y","z"}," "&amp;$H132)))&gt;0,"; Mother: small first letter",""))&amp;IF($I132="","",IF($I132&lt;&gt;TRIM($I132),"; Father: extra spaces","")&amp;IF(SUMPRODUCT(--ISNUMBER(FIND(" "&amp;{"a","b","c","d","e","f","g","h","i","j","k","l","m","n","o","p","q","r","s","t","u","v","w","x","y","z"}," "&amp;$I132)))&gt;0,"; Father: small first letter",""))&amp;IF($J132="","",IF($J132&lt;&gt;TRIM($J132),"; Guardian: extra spaces","")&amp;IF(SUMPRODUCT(--ISNUMBER(FIND(" "&amp;{"a","b","c","d","e","f","g","h","i","j","k","l","m","n","o","p","q","r","s","t","u","v","w","x","y","z"}," "&amp;$J132)))&gt;0,"; Guardian: small first letter","")),3,300),"")</f>
        <v/>
      </c>
      <c r="Z132" s="23" t="str">
        <f>IF(OR(NOT(COUNTA($B132:$J132,$L132:$M132,$O132:$V132)&gt;0),$F132=""),"",IF(NOT(ISNUMBER($F132)),"Not a date",IF(OR((YEAR(Setup!$B$8)-YEAR($F132)-IF(OR(MONTH($F132)&gt;MONTH(Setup!$B$8),AND(MONTH($F132)=MONTH(Setup!$B$8),DAY($F132)&gt;DAY(Setup!$B$8))),1,0))&lt;Setup!$B$10,(YEAR(Setup!$B$8)-YEAR($F132)-IF(OR(MONTH($F132)&gt;MONTH(Setup!$B$8),AND(MONTH($F132)=MONTH(Setup!$B$8),DAY($F132)&gt;DAY(Setup!$B$8))),1,0))&gt;Setup!$C$10),"Age "&amp;(YEAR(Setup!$B$8)-YEAR($F132)-IF(OR(MONTH($F132)&gt;MONTH(Setup!$B$8),AND(MONTH($F132)=MONTH(Setup!$B$8),DAY($F132)&gt;DAY(Setup!$B$8))),1,0))&amp;": check the date","")))</f>
        <v/>
      </c>
      <c r="AA132" s="23" t="str">
        <f>IF(COUNTA($B132:$J132,$L132:$M132,$O132:$V132)&gt;0,MID(IF($K132="","; English missing","")&amp;IF($N132="","; History, Civics and Geography missing","")&amp;IF(AND($T132&lt;&gt;"Y",COUNTA($L132:$M132)=0),"; No second language","")&amp;IF(AND($T132="Y",COUNTA($L132:$M132)&gt;0),"; Exempt, but a second language is filled in","")&amp;IF(AND(COUNTA($L132:$M132)=2,$L132&lt;&gt;"Hindi",$M132&lt;&gt;"Hindi"),"; Two second languages: one must be Hindi",""),3,300),"")</f>
        <v/>
      </c>
      <c r="AB132" s="23" t="str">
        <f>IF(COUNTA($B132:$J132,$L132:$M132,$O132:$V132)&gt;0,IF(COUNTA($O132:$Q132)&lt;2,"Needs 2 or 3, has "&amp;COUNTA($O132:$Q132),""),"")</f>
        <v/>
      </c>
      <c r="AC132" s="23" t="str">
        <f>IF(COUNTA($B132:$J132,$L132:$M132,$O132:$V132)&gt;0,IF(COUNTA($R132:$S132)=0,"Needs 1 or 2",IF(AND($R132&lt;&gt;"",$S132&lt;&gt;"",IFERROR(INDEX(Subjects!$F$5:$F$32,MATCH($R132,Subjects!$E$5:$E$32,0)),"?")=IFERROR(INDEX(Subjects!$F$5:$F$32,MATCH($S132,Subjects!$E$5:$E$32,0)),"!")),"Two must be one from A, one from B","")),"")</f>
        <v/>
      </c>
      <c r="AD132" s="23" t="str">
        <f>IF(COUNTA($B132:$J132,$L132:$M132,$O132:$V132)&gt;0,MID(IF(SUM($AG132)=0,"","; "&amp;INDEX(Subjects!$O$5:$O$29,$AH132)&amp;" with "&amp;INDEX(Subjects!$P$5:$P$29,$AH132)&amp;IF($AG132&gt;1," (+"&amp;($AG132-1)&amp;" more)",""))&amp;IF(SUMPRODUCT(($K132:$S132&lt;&gt;"")*(COUNTIF($K132:$S132,$K132:$S132&amp;"")&gt;1))&gt;0,"; Same subject twice",""),3,300),"")</f>
        <v/>
      </c>
      <c r="AE132" s="23" t="str">
        <f>IF(COUNTA($B132:$J132,$L132:$M132,$O132:$V132)&gt;0,MID(IF($U132&lt;&gt;"Y","; Photo","")&amp;IF($V132&lt;&gt;"Y","; Signature",""),3,50),"")</f>
        <v/>
      </c>
      <c r="AF132" s="24" t="str">
        <f>IF(COUNTA($B132:$J132,$L132:$M132,$O132:$V132)&gt;0,IF(SUMPRODUCT(--($X132:$AE132&lt;&gt;""))=0,"OK",SUMPRODUCT(--($X132:$AE132&lt;&gt;""))&amp;" to fix"),"")</f>
        <v/>
      </c>
      <c r="AG132" s="25" t="str">
        <f>IF(COUNTA($B132:$J132,$L132:$M132,$O132:$V132)&gt;0,SUMPRODUCT((Subjects!$O$5:$O$29&lt;&gt;"")*(Subjects!$P$5:$P$29&lt;&gt;"")*(COUNTIF($K132:$S132,Subjects!$O$5:$O$29&amp;"")&gt;0)*(COUNTIF($K132:$S132,Subjects!$P$5:$P$29&amp;"")&gt;0)),"")</f>
        <v/>
      </c>
      <c r="AH132" s="25" t="str">
        <f>IF(SUM($AG132)=0,"",LOOKUP(2,1/((Subjects!$O$5:$O$29&lt;&gt;"")*(Subjects!$P$5:$P$29&lt;&gt;"")*(COUNTIF($K132:$S132,Subjects!$O$5:$O$29&amp;"")&gt;0)*(COUNTIF($K132:$S132,Subjects!$P$5:$P$29&amp;"")&gt;0)),Subjects!$Q$5:$Q$29))</f>
        <v/>
      </c>
    </row>
    <row r="133" spans="1:34" x14ac:dyDescent="0.25">
      <c r="A133" s="19">
        <v>128</v>
      </c>
      <c r="B133" s="8"/>
      <c r="C133" s="20"/>
      <c r="D133" s="4"/>
      <c r="E133" s="8"/>
      <c r="F133" s="21"/>
      <c r="G133" s="8"/>
      <c r="H133" s="4"/>
      <c r="I133" s="4"/>
      <c r="J133" s="4"/>
      <c r="K133" s="8" t="s">
        <v>50</v>
      </c>
      <c r="L133" s="4"/>
      <c r="M133" s="4"/>
      <c r="N133" s="4" t="s">
        <v>53</v>
      </c>
      <c r="O133" s="4"/>
      <c r="P133" s="4"/>
      <c r="Q133" s="4"/>
      <c r="R133" s="4"/>
      <c r="S133" s="4"/>
      <c r="T133" s="8"/>
      <c r="U133" s="8"/>
      <c r="V133" s="8"/>
      <c r="W133" s="22" t="str">
        <f>IF(COUNTA($B133:$J133,$L133:$M133,$O133:$V133)&gt;0,COUNTA($K133:$S133),"")</f>
        <v/>
      </c>
      <c r="X133" s="23" t="str">
        <f>IF(COUNTA($B133:$J133,$L133:$M133,$O133:$V133)&gt;0,MID(IF($B133="","; Section","")&amp;IF($C133="","; Admission no.","")&amp;IF($D133="","; Name","")&amp;IF($E133="","; Gender","")&amp;IF($F133="","; Date of birth","")&amp;IF($G133="","; Nationality","")&amp;IF(COUNTA($H133:$J133)=0,"; Parent or guardian",""),3,300),"")</f>
        <v/>
      </c>
      <c r="Y133" s="23" t="str">
        <f>IF(COUNTA($B133:$J133,$L133:$M133,$O133:$V133)&gt;0,MID(IF($D133="","",IF($D133&lt;&gt;TRIM($D133),"; Name: extra spaces","")&amp;IF(SUMPRODUCT(--ISNUMBER(FIND(" "&amp;{"a","b","c","d","e","f","g","h","i","j","k","l","m","n","o","p","q","r","s","t","u","v","w","x","y","z"}," "&amp;$D133)))&gt;0,"; Name: small first letter",""))&amp;IF($H133="","",IF($H133&lt;&gt;TRIM($H133),"; Mother: extra spaces","")&amp;IF(SUMPRODUCT(--ISNUMBER(FIND(" "&amp;{"a","b","c","d","e","f","g","h","i","j","k","l","m","n","o","p","q","r","s","t","u","v","w","x","y","z"}," "&amp;$H133)))&gt;0,"; Mother: small first letter",""))&amp;IF($I133="","",IF($I133&lt;&gt;TRIM($I133),"; Father: extra spaces","")&amp;IF(SUMPRODUCT(--ISNUMBER(FIND(" "&amp;{"a","b","c","d","e","f","g","h","i","j","k","l","m","n","o","p","q","r","s","t","u","v","w","x","y","z"}," "&amp;$I133)))&gt;0,"; Father: small first letter",""))&amp;IF($J133="","",IF($J133&lt;&gt;TRIM($J133),"; Guardian: extra spaces","")&amp;IF(SUMPRODUCT(--ISNUMBER(FIND(" "&amp;{"a","b","c","d","e","f","g","h","i","j","k","l","m","n","o","p","q","r","s","t","u","v","w","x","y","z"}," "&amp;$J133)))&gt;0,"; Guardian: small first letter","")),3,300),"")</f>
        <v/>
      </c>
      <c r="Z133" s="23" t="str">
        <f>IF(OR(NOT(COUNTA($B133:$J133,$L133:$M133,$O133:$V133)&gt;0),$F133=""),"",IF(NOT(ISNUMBER($F133)),"Not a date",IF(OR((YEAR(Setup!$B$8)-YEAR($F133)-IF(OR(MONTH($F133)&gt;MONTH(Setup!$B$8),AND(MONTH($F133)=MONTH(Setup!$B$8),DAY($F133)&gt;DAY(Setup!$B$8))),1,0))&lt;Setup!$B$10,(YEAR(Setup!$B$8)-YEAR($F133)-IF(OR(MONTH($F133)&gt;MONTH(Setup!$B$8),AND(MONTH($F133)=MONTH(Setup!$B$8),DAY($F133)&gt;DAY(Setup!$B$8))),1,0))&gt;Setup!$C$10),"Age "&amp;(YEAR(Setup!$B$8)-YEAR($F133)-IF(OR(MONTH($F133)&gt;MONTH(Setup!$B$8),AND(MONTH($F133)=MONTH(Setup!$B$8),DAY($F133)&gt;DAY(Setup!$B$8))),1,0))&amp;": check the date","")))</f>
        <v/>
      </c>
      <c r="AA133" s="23" t="str">
        <f>IF(COUNTA($B133:$J133,$L133:$M133,$O133:$V133)&gt;0,MID(IF($K133="","; English missing","")&amp;IF($N133="","; History, Civics and Geography missing","")&amp;IF(AND($T133&lt;&gt;"Y",COUNTA($L133:$M133)=0),"; No second language","")&amp;IF(AND($T133="Y",COUNTA($L133:$M133)&gt;0),"; Exempt, but a second language is filled in","")&amp;IF(AND(COUNTA($L133:$M133)=2,$L133&lt;&gt;"Hindi",$M133&lt;&gt;"Hindi"),"; Two second languages: one must be Hindi",""),3,300),"")</f>
        <v/>
      </c>
      <c r="AB133" s="23" t="str">
        <f>IF(COUNTA($B133:$J133,$L133:$M133,$O133:$V133)&gt;0,IF(COUNTA($O133:$Q133)&lt;2,"Needs 2 or 3, has "&amp;COUNTA($O133:$Q133),""),"")</f>
        <v/>
      </c>
      <c r="AC133" s="23" t="str">
        <f>IF(COUNTA($B133:$J133,$L133:$M133,$O133:$V133)&gt;0,IF(COUNTA($R133:$S133)=0,"Needs 1 or 2",IF(AND($R133&lt;&gt;"",$S133&lt;&gt;"",IFERROR(INDEX(Subjects!$F$5:$F$32,MATCH($R133,Subjects!$E$5:$E$32,0)),"?")=IFERROR(INDEX(Subjects!$F$5:$F$32,MATCH($S133,Subjects!$E$5:$E$32,0)),"!")),"Two must be one from A, one from B","")),"")</f>
        <v/>
      </c>
      <c r="AD133" s="23" t="str">
        <f>IF(COUNTA($B133:$J133,$L133:$M133,$O133:$V133)&gt;0,MID(IF(SUM($AG133)=0,"","; "&amp;INDEX(Subjects!$O$5:$O$29,$AH133)&amp;" with "&amp;INDEX(Subjects!$P$5:$P$29,$AH133)&amp;IF($AG133&gt;1," (+"&amp;($AG133-1)&amp;" more)",""))&amp;IF(SUMPRODUCT(($K133:$S133&lt;&gt;"")*(COUNTIF($K133:$S133,$K133:$S133&amp;"")&gt;1))&gt;0,"; Same subject twice",""),3,300),"")</f>
        <v/>
      </c>
      <c r="AE133" s="23" t="str">
        <f>IF(COUNTA($B133:$J133,$L133:$M133,$O133:$V133)&gt;0,MID(IF($U133&lt;&gt;"Y","; Photo","")&amp;IF($V133&lt;&gt;"Y","; Signature",""),3,50),"")</f>
        <v/>
      </c>
      <c r="AF133" s="24" t="str">
        <f>IF(COUNTA($B133:$J133,$L133:$M133,$O133:$V133)&gt;0,IF(SUMPRODUCT(--($X133:$AE133&lt;&gt;""))=0,"OK",SUMPRODUCT(--($X133:$AE133&lt;&gt;""))&amp;" to fix"),"")</f>
        <v/>
      </c>
      <c r="AG133" s="25" t="str">
        <f>IF(COUNTA($B133:$J133,$L133:$M133,$O133:$V133)&gt;0,SUMPRODUCT((Subjects!$O$5:$O$29&lt;&gt;"")*(Subjects!$P$5:$P$29&lt;&gt;"")*(COUNTIF($K133:$S133,Subjects!$O$5:$O$29&amp;"")&gt;0)*(COUNTIF($K133:$S133,Subjects!$P$5:$P$29&amp;"")&gt;0)),"")</f>
        <v/>
      </c>
      <c r="AH133" s="25" t="str">
        <f>IF(SUM($AG133)=0,"",LOOKUP(2,1/((Subjects!$O$5:$O$29&lt;&gt;"")*(Subjects!$P$5:$P$29&lt;&gt;"")*(COUNTIF($K133:$S133,Subjects!$O$5:$O$29&amp;"")&gt;0)*(COUNTIF($K133:$S133,Subjects!$P$5:$P$29&amp;"")&gt;0)),Subjects!$Q$5:$Q$29))</f>
        <v/>
      </c>
    </row>
    <row r="134" spans="1:34" x14ac:dyDescent="0.25">
      <c r="A134" s="19">
        <v>129</v>
      </c>
      <c r="B134" s="8"/>
      <c r="C134" s="20"/>
      <c r="D134" s="4"/>
      <c r="E134" s="8"/>
      <c r="F134" s="21"/>
      <c r="G134" s="8"/>
      <c r="H134" s="4"/>
      <c r="I134" s="4"/>
      <c r="J134" s="4"/>
      <c r="K134" s="8" t="s">
        <v>50</v>
      </c>
      <c r="L134" s="4"/>
      <c r="M134" s="4"/>
      <c r="N134" s="4" t="s">
        <v>53</v>
      </c>
      <c r="O134" s="4"/>
      <c r="P134" s="4"/>
      <c r="Q134" s="4"/>
      <c r="R134" s="4"/>
      <c r="S134" s="4"/>
      <c r="T134" s="8"/>
      <c r="U134" s="8"/>
      <c r="V134" s="8"/>
      <c r="W134" s="22" t="str">
        <f>IF(COUNTA($B134:$J134,$L134:$M134,$O134:$V134)&gt;0,COUNTA($K134:$S134),"")</f>
        <v/>
      </c>
      <c r="X134" s="23" t="str">
        <f>IF(COUNTA($B134:$J134,$L134:$M134,$O134:$V134)&gt;0,MID(IF($B134="","; Section","")&amp;IF($C134="","; Admission no.","")&amp;IF($D134="","; Name","")&amp;IF($E134="","; Gender","")&amp;IF($F134="","; Date of birth","")&amp;IF($G134="","; Nationality","")&amp;IF(COUNTA($H134:$J134)=0,"; Parent or guardian",""),3,300),"")</f>
        <v/>
      </c>
      <c r="Y134" s="23" t="str">
        <f>IF(COUNTA($B134:$J134,$L134:$M134,$O134:$V134)&gt;0,MID(IF($D134="","",IF($D134&lt;&gt;TRIM($D134),"; Name: extra spaces","")&amp;IF(SUMPRODUCT(--ISNUMBER(FIND(" "&amp;{"a","b","c","d","e","f","g","h","i","j","k","l","m","n","o","p","q","r","s","t","u","v","w","x","y","z"}," "&amp;$D134)))&gt;0,"; Name: small first letter",""))&amp;IF($H134="","",IF($H134&lt;&gt;TRIM($H134),"; Mother: extra spaces","")&amp;IF(SUMPRODUCT(--ISNUMBER(FIND(" "&amp;{"a","b","c","d","e","f","g","h","i","j","k","l","m","n","o","p","q","r","s","t","u","v","w","x","y","z"}," "&amp;$H134)))&gt;0,"; Mother: small first letter",""))&amp;IF($I134="","",IF($I134&lt;&gt;TRIM($I134),"; Father: extra spaces","")&amp;IF(SUMPRODUCT(--ISNUMBER(FIND(" "&amp;{"a","b","c","d","e","f","g","h","i","j","k","l","m","n","o","p","q","r","s","t","u","v","w","x","y","z"}," "&amp;$I134)))&gt;0,"; Father: small first letter",""))&amp;IF($J134="","",IF($J134&lt;&gt;TRIM($J134),"; Guardian: extra spaces","")&amp;IF(SUMPRODUCT(--ISNUMBER(FIND(" "&amp;{"a","b","c","d","e","f","g","h","i","j","k","l","m","n","o","p","q","r","s","t","u","v","w","x","y","z"}," "&amp;$J134)))&gt;0,"; Guardian: small first letter","")),3,300),"")</f>
        <v/>
      </c>
      <c r="Z134" s="23" t="str">
        <f>IF(OR(NOT(COUNTA($B134:$J134,$L134:$M134,$O134:$V134)&gt;0),$F134=""),"",IF(NOT(ISNUMBER($F134)),"Not a date",IF(OR((YEAR(Setup!$B$8)-YEAR($F134)-IF(OR(MONTH($F134)&gt;MONTH(Setup!$B$8),AND(MONTH($F134)=MONTH(Setup!$B$8),DAY($F134)&gt;DAY(Setup!$B$8))),1,0))&lt;Setup!$B$10,(YEAR(Setup!$B$8)-YEAR($F134)-IF(OR(MONTH($F134)&gt;MONTH(Setup!$B$8),AND(MONTH($F134)=MONTH(Setup!$B$8),DAY($F134)&gt;DAY(Setup!$B$8))),1,0))&gt;Setup!$C$10),"Age "&amp;(YEAR(Setup!$B$8)-YEAR($F134)-IF(OR(MONTH($F134)&gt;MONTH(Setup!$B$8),AND(MONTH($F134)=MONTH(Setup!$B$8),DAY($F134)&gt;DAY(Setup!$B$8))),1,0))&amp;": check the date","")))</f>
        <v/>
      </c>
      <c r="AA134" s="23" t="str">
        <f>IF(COUNTA($B134:$J134,$L134:$M134,$O134:$V134)&gt;0,MID(IF($K134="","; English missing","")&amp;IF($N134="","; History, Civics and Geography missing","")&amp;IF(AND($T134&lt;&gt;"Y",COUNTA($L134:$M134)=0),"; No second language","")&amp;IF(AND($T134="Y",COUNTA($L134:$M134)&gt;0),"; Exempt, but a second language is filled in","")&amp;IF(AND(COUNTA($L134:$M134)=2,$L134&lt;&gt;"Hindi",$M134&lt;&gt;"Hindi"),"; Two second languages: one must be Hindi",""),3,300),"")</f>
        <v/>
      </c>
      <c r="AB134" s="23" t="str">
        <f>IF(COUNTA($B134:$J134,$L134:$M134,$O134:$V134)&gt;0,IF(COUNTA($O134:$Q134)&lt;2,"Needs 2 or 3, has "&amp;COUNTA($O134:$Q134),""),"")</f>
        <v/>
      </c>
      <c r="AC134" s="23" t="str">
        <f>IF(COUNTA($B134:$J134,$L134:$M134,$O134:$V134)&gt;0,IF(COUNTA($R134:$S134)=0,"Needs 1 or 2",IF(AND($R134&lt;&gt;"",$S134&lt;&gt;"",IFERROR(INDEX(Subjects!$F$5:$F$32,MATCH($R134,Subjects!$E$5:$E$32,0)),"?")=IFERROR(INDEX(Subjects!$F$5:$F$32,MATCH($S134,Subjects!$E$5:$E$32,0)),"!")),"Two must be one from A, one from B","")),"")</f>
        <v/>
      </c>
      <c r="AD134" s="23" t="str">
        <f>IF(COUNTA($B134:$J134,$L134:$M134,$O134:$V134)&gt;0,MID(IF(SUM($AG134)=0,"","; "&amp;INDEX(Subjects!$O$5:$O$29,$AH134)&amp;" with "&amp;INDEX(Subjects!$P$5:$P$29,$AH134)&amp;IF($AG134&gt;1," (+"&amp;($AG134-1)&amp;" more)",""))&amp;IF(SUMPRODUCT(($K134:$S134&lt;&gt;"")*(COUNTIF($K134:$S134,$K134:$S134&amp;"")&gt;1))&gt;0,"; Same subject twice",""),3,300),"")</f>
        <v/>
      </c>
      <c r="AE134" s="23" t="str">
        <f>IF(COUNTA($B134:$J134,$L134:$M134,$O134:$V134)&gt;0,MID(IF($U134&lt;&gt;"Y","; Photo","")&amp;IF($V134&lt;&gt;"Y","; Signature",""),3,50),"")</f>
        <v/>
      </c>
      <c r="AF134" s="24" t="str">
        <f>IF(COUNTA($B134:$J134,$L134:$M134,$O134:$V134)&gt;0,IF(SUMPRODUCT(--($X134:$AE134&lt;&gt;""))=0,"OK",SUMPRODUCT(--($X134:$AE134&lt;&gt;""))&amp;" to fix"),"")</f>
        <v/>
      </c>
      <c r="AG134" s="25" t="str">
        <f>IF(COUNTA($B134:$J134,$L134:$M134,$O134:$V134)&gt;0,SUMPRODUCT((Subjects!$O$5:$O$29&lt;&gt;"")*(Subjects!$P$5:$P$29&lt;&gt;"")*(COUNTIF($K134:$S134,Subjects!$O$5:$O$29&amp;"")&gt;0)*(COUNTIF($K134:$S134,Subjects!$P$5:$P$29&amp;"")&gt;0)),"")</f>
        <v/>
      </c>
      <c r="AH134" s="25" t="str">
        <f>IF(SUM($AG134)=0,"",LOOKUP(2,1/((Subjects!$O$5:$O$29&lt;&gt;"")*(Subjects!$P$5:$P$29&lt;&gt;"")*(COUNTIF($K134:$S134,Subjects!$O$5:$O$29&amp;"")&gt;0)*(COUNTIF($K134:$S134,Subjects!$P$5:$P$29&amp;"")&gt;0)),Subjects!$Q$5:$Q$29))</f>
        <v/>
      </c>
    </row>
    <row r="135" spans="1:34" x14ac:dyDescent="0.25">
      <c r="A135" s="19">
        <v>130</v>
      </c>
      <c r="B135" s="8"/>
      <c r="C135" s="20"/>
      <c r="D135" s="4"/>
      <c r="E135" s="8"/>
      <c r="F135" s="21"/>
      <c r="G135" s="8"/>
      <c r="H135" s="4"/>
      <c r="I135" s="4"/>
      <c r="J135" s="4"/>
      <c r="K135" s="8" t="s">
        <v>50</v>
      </c>
      <c r="L135" s="4"/>
      <c r="M135" s="4"/>
      <c r="N135" s="4" t="s">
        <v>53</v>
      </c>
      <c r="O135" s="4"/>
      <c r="P135" s="4"/>
      <c r="Q135" s="4"/>
      <c r="R135" s="4"/>
      <c r="S135" s="4"/>
      <c r="T135" s="8"/>
      <c r="U135" s="8"/>
      <c r="V135" s="8"/>
      <c r="W135" s="22" t="str">
        <f>IF(COUNTA($B135:$J135,$L135:$M135,$O135:$V135)&gt;0,COUNTA($K135:$S135),"")</f>
        <v/>
      </c>
      <c r="X135" s="23" t="str">
        <f>IF(COUNTA($B135:$J135,$L135:$M135,$O135:$V135)&gt;0,MID(IF($B135="","; Section","")&amp;IF($C135="","; Admission no.","")&amp;IF($D135="","; Name","")&amp;IF($E135="","; Gender","")&amp;IF($F135="","; Date of birth","")&amp;IF($G135="","; Nationality","")&amp;IF(COUNTA($H135:$J135)=0,"; Parent or guardian",""),3,300),"")</f>
        <v/>
      </c>
      <c r="Y135" s="23" t="str">
        <f>IF(COUNTA($B135:$J135,$L135:$M135,$O135:$V135)&gt;0,MID(IF($D135="","",IF($D135&lt;&gt;TRIM($D135),"; Name: extra spaces","")&amp;IF(SUMPRODUCT(--ISNUMBER(FIND(" "&amp;{"a","b","c","d","e","f","g","h","i","j","k","l","m","n","o","p","q","r","s","t","u","v","w","x","y","z"}," "&amp;$D135)))&gt;0,"; Name: small first letter",""))&amp;IF($H135="","",IF($H135&lt;&gt;TRIM($H135),"; Mother: extra spaces","")&amp;IF(SUMPRODUCT(--ISNUMBER(FIND(" "&amp;{"a","b","c","d","e","f","g","h","i","j","k","l","m","n","o","p","q","r","s","t","u","v","w","x","y","z"}," "&amp;$H135)))&gt;0,"; Mother: small first letter",""))&amp;IF($I135="","",IF($I135&lt;&gt;TRIM($I135),"; Father: extra spaces","")&amp;IF(SUMPRODUCT(--ISNUMBER(FIND(" "&amp;{"a","b","c","d","e","f","g","h","i","j","k","l","m","n","o","p","q","r","s","t","u","v","w","x","y","z"}," "&amp;$I135)))&gt;0,"; Father: small first letter",""))&amp;IF($J135="","",IF($J135&lt;&gt;TRIM($J135),"; Guardian: extra spaces","")&amp;IF(SUMPRODUCT(--ISNUMBER(FIND(" "&amp;{"a","b","c","d","e","f","g","h","i","j","k","l","m","n","o","p","q","r","s","t","u","v","w","x","y","z"}," "&amp;$J135)))&gt;0,"; Guardian: small first letter","")),3,300),"")</f>
        <v/>
      </c>
      <c r="Z135" s="23" t="str">
        <f>IF(OR(NOT(COUNTA($B135:$J135,$L135:$M135,$O135:$V135)&gt;0),$F135=""),"",IF(NOT(ISNUMBER($F135)),"Not a date",IF(OR((YEAR(Setup!$B$8)-YEAR($F135)-IF(OR(MONTH($F135)&gt;MONTH(Setup!$B$8),AND(MONTH($F135)=MONTH(Setup!$B$8),DAY($F135)&gt;DAY(Setup!$B$8))),1,0))&lt;Setup!$B$10,(YEAR(Setup!$B$8)-YEAR($F135)-IF(OR(MONTH($F135)&gt;MONTH(Setup!$B$8),AND(MONTH($F135)=MONTH(Setup!$B$8),DAY($F135)&gt;DAY(Setup!$B$8))),1,0))&gt;Setup!$C$10),"Age "&amp;(YEAR(Setup!$B$8)-YEAR($F135)-IF(OR(MONTH($F135)&gt;MONTH(Setup!$B$8),AND(MONTH($F135)=MONTH(Setup!$B$8),DAY($F135)&gt;DAY(Setup!$B$8))),1,0))&amp;": check the date","")))</f>
        <v/>
      </c>
      <c r="AA135" s="23" t="str">
        <f>IF(COUNTA($B135:$J135,$L135:$M135,$O135:$V135)&gt;0,MID(IF($K135="","; English missing","")&amp;IF($N135="","; History, Civics and Geography missing","")&amp;IF(AND($T135&lt;&gt;"Y",COUNTA($L135:$M135)=0),"; No second language","")&amp;IF(AND($T135="Y",COUNTA($L135:$M135)&gt;0),"; Exempt, but a second language is filled in","")&amp;IF(AND(COUNTA($L135:$M135)=2,$L135&lt;&gt;"Hindi",$M135&lt;&gt;"Hindi"),"; Two second languages: one must be Hindi",""),3,300),"")</f>
        <v/>
      </c>
      <c r="AB135" s="23" t="str">
        <f>IF(COUNTA($B135:$J135,$L135:$M135,$O135:$V135)&gt;0,IF(COUNTA($O135:$Q135)&lt;2,"Needs 2 or 3, has "&amp;COUNTA($O135:$Q135),""),"")</f>
        <v/>
      </c>
      <c r="AC135" s="23" t="str">
        <f>IF(COUNTA($B135:$J135,$L135:$M135,$O135:$V135)&gt;0,IF(COUNTA($R135:$S135)=0,"Needs 1 or 2",IF(AND($R135&lt;&gt;"",$S135&lt;&gt;"",IFERROR(INDEX(Subjects!$F$5:$F$32,MATCH($R135,Subjects!$E$5:$E$32,0)),"?")=IFERROR(INDEX(Subjects!$F$5:$F$32,MATCH($S135,Subjects!$E$5:$E$32,0)),"!")),"Two must be one from A, one from B","")),"")</f>
        <v/>
      </c>
      <c r="AD135" s="23" t="str">
        <f>IF(COUNTA($B135:$J135,$L135:$M135,$O135:$V135)&gt;0,MID(IF(SUM($AG135)=0,"","; "&amp;INDEX(Subjects!$O$5:$O$29,$AH135)&amp;" with "&amp;INDEX(Subjects!$P$5:$P$29,$AH135)&amp;IF($AG135&gt;1," (+"&amp;($AG135-1)&amp;" more)",""))&amp;IF(SUMPRODUCT(($K135:$S135&lt;&gt;"")*(COUNTIF($K135:$S135,$K135:$S135&amp;"")&gt;1))&gt;0,"; Same subject twice",""),3,300),"")</f>
        <v/>
      </c>
      <c r="AE135" s="23" t="str">
        <f>IF(COUNTA($B135:$J135,$L135:$M135,$O135:$V135)&gt;0,MID(IF($U135&lt;&gt;"Y","; Photo","")&amp;IF($V135&lt;&gt;"Y","; Signature",""),3,50),"")</f>
        <v/>
      </c>
      <c r="AF135" s="24" t="str">
        <f>IF(COUNTA($B135:$J135,$L135:$M135,$O135:$V135)&gt;0,IF(SUMPRODUCT(--($X135:$AE135&lt;&gt;""))=0,"OK",SUMPRODUCT(--($X135:$AE135&lt;&gt;""))&amp;" to fix"),"")</f>
        <v/>
      </c>
      <c r="AG135" s="25" t="str">
        <f>IF(COUNTA($B135:$J135,$L135:$M135,$O135:$V135)&gt;0,SUMPRODUCT((Subjects!$O$5:$O$29&lt;&gt;"")*(Subjects!$P$5:$P$29&lt;&gt;"")*(COUNTIF($K135:$S135,Subjects!$O$5:$O$29&amp;"")&gt;0)*(COUNTIF($K135:$S135,Subjects!$P$5:$P$29&amp;"")&gt;0)),"")</f>
        <v/>
      </c>
      <c r="AH135" s="25" t="str">
        <f>IF(SUM($AG135)=0,"",LOOKUP(2,1/((Subjects!$O$5:$O$29&lt;&gt;"")*(Subjects!$P$5:$P$29&lt;&gt;"")*(COUNTIF($K135:$S135,Subjects!$O$5:$O$29&amp;"")&gt;0)*(COUNTIF($K135:$S135,Subjects!$P$5:$P$29&amp;"")&gt;0)),Subjects!$Q$5:$Q$29))</f>
        <v/>
      </c>
    </row>
    <row r="136" spans="1:34" x14ac:dyDescent="0.25">
      <c r="A136" s="19">
        <v>131</v>
      </c>
      <c r="B136" s="8"/>
      <c r="C136" s="20"/>
      <c r="D136" s="4"/>
      <c r="E136" s="8"/>
      <c r="F136" s="21"/>
      <c r="G136" s="8"/>
      <c r="H136" s="4"/>
      <c r="I136" s="4"/>
      <c r="J136" s="4"/>
      <c r="K136" s="8" t="s">
        <v>50</v>
      </c>
      <c r="L136" s="4"/>
      <c r="M136" s="4"/>
      <c r="N136" s="4" t="s">
        <v>53</v>
      </c>
      <c r="O136" s="4"/>
      <c r="P136" s="4"/>
      <c r="Q136" s="4"/>
      <c r="R136" s="4"/>
      <c r="S136" s="4"/>
      <c r="T136" s="8"/>
      <c r="U136" s="8"/>
      <c r="V136" s="8"/>
      <c r="W136" s="22" t="str">
        <f>IF(COUNTA($B136:$J136,$L136:$M136,$O136:$V136)&gt;0,COUNTA($K136:$S136),"")</f>
        <v/>
      </c>
      <c r="X136" s="23" t="str">
        <f>IF(COUNTA($B136:$J136,$L136:$M136,$O136:$V136)&gt;0,MID(IF($B136="","; Section","")&amp;IF($C136="","; Admission no.","")&amp;IF($D136="","; Name","")&amp;IF($E136="","; Gender","")&amp;IF($F136="","; Date of birth","")&amp;IF($G136="","; Nationality","")&amp;IF(COUNTA($H136:$J136)=0,"; Parent or guardian",""),3,300),"")</f>
        <v/>
      </c>
      <c r="Y136" s="23" t="str">
        <f>IF(COUNTA($B136:$J136,$L136:$M136,$O136:$V136)&gt;0,MID(IF($D136="","",IF($D136&lt;&gt;TRIM($D136),"; Name: extra spaces","")&amp;IF(SUMPRODUCT(--ISNUMBER(FIND(" "&amp;{"a","b","c","d","e","f","g","h","i","j","k","l","m","n","o","p","q","r","s","t","u","v","w","x","y","z"}," "&amp;$D136)))&gt;0,"; Name: small first letter",""))&amp;IF($H136="","",IF($H136&lt;&gt;TRIM($H136),"; Mother: extra spaces","")&amp;IF(SUMPRODUCT(--ISNUMBER(FIND(" "&amp;{"a","b","c","d","e","f","g","h","i","j","k","l","m","n","o","p","q","r","s","t","u","v","w","x","y","z"}," "&amp;$H136)))&gt;0,"; Mother: small first letter",""))&amp;IF($I136="","",IF($I136&lt;&gt;TRIM($I136),"; Father: extra spaces","")&amp;IF(SUMPRODUCT(--ISNUMBER(FIND(" "&amp;{"a","b","c","d","e","f","g","h","i","j","k","l","m","n","o","p","q","r","s","t","u","v","w","x","y","z"}," "&amp;$I136)))&gt;0,"; Father: small first letter",""))&amp;IF($J136="","",IF($J136&lt;&gt;TRIM($J136),"; Guardian: extra spaces","")&amp;IF(SUMPRODUCT(--ISNUMBER(FIND(" "&amp;{"a","b","c","d","e","f","g","h","i","j","k","l","m","n","o","p","q","r","s","t","u","v","w","x","y","z"}," "&amp;$J136)))&gt;0,"; Guardian: small first letter","")),3,300),"")</f>
        <v/>
      </c>
      <c r="Z136" s="23" t="str">
        <f>IF(OR(NOT(COUNTA($B136:$J136,$L136:$M136,$O136:$V136)&gt;0),$F136=""),"",IF(NOT(ISNUMBER($F136)),"Not a date",IF(OR((YEAR(Setup!$B$8)-YEAR($F136)-IF(OR(MONTH($F136)&gt;MONTH(Setup!$B$8),AND(MONTH($F136)=MONTH(Setup!$B$8),DAY($F136)&gt;DAY(Setup!$B$8))),1,0))&lt;Setup!$B$10,(YEAR(Setup!$B$8)-YEAR($F136)-IF(OR(MONTH($F136)&gt;MONTH(Setup!$B$8),AND(MONTH($F136)=MONTH(Setup!$B$8),DAY($F136)&gt;DAY(Setup!$B$8))),1,0))&gt;Setup!$C$10),"Age "&amp;(YEAR(Setup!$B$8)-YEAR($F136)-IF(OR(MONTH($F136)&gt;MONTH(Setup!$B$8),AND(MONTH($F136)=MONTH(Setup!$B$8),DAY($F136)&gt;DAY(Setup!$B$8))),1,0))&amp;": check the date","")))</f>
        <v/>
      </c>
      <c r="AA136" s="23" t="str">
        <f>IF(COUNTA($B136:$J136,$L136:$M136,$O136:$V136)&gt;0,MID(IF($K136="","; English missing","")&amp;IF($N136="","; History, Civics and Geography missing","")&amp;IF(AND($T136&lt;&gt;"Y",COUNTA($L136:$M136)=0),"; No second language","")&amp;IF(AND($T136="Y",COUNTA($L136:$M136)&gt;0),"; Exempt, but a second language is filled in","")&amp;IF(AND(COUNTA($L136:$M136)=2,$L136&lt;&gt;"Hindi",$M136&lt;&gt;"Hindi"),"; Two second languages: one must be Hindi",""),3,300),"")</f>
        <v/>
      </c>
      <c r="AB136" s="23" t="str">
        <f>IF(COUNTA($B136:$J136,$L136:$M136,$O136:$V136)&gt;0,IF(COUNTA($O136:$Q136)&lt;2,"Needs 2 or 3, has "&amp;COUNTA($O136:$Q136),""),"")</f>
        <v/>
      </c>
      <c r="AC136" s="23" t="str">
        <f>IF(COUNTA($B136:$J136,$L136:$M136,$O136:$V136)&gt;0,IF(COUNTA($R136:$S136)=0,"Needs 1 or 2",IF(AND($R136&lt;&gt;"",$S136&lt;&gt;"",IFERROR(INDEX(Subjects!$F$5:$F$32,MATCH($R136,Subjects!$E$5:$E$32,0)),"?")=IFERROR(INDEX(Subjects!$F$5:$F$32,MATCH($S136,Subjects!$E$5:$E$32,0)),"!")),"Two must be one from A, one from B","")),"")</f>
        <v/>
      </c>
      <c r="AD136" s="23" t="str">
        <f>IF(COUNTA($B136:$J136,$L136:$M136,$O136:$V136)&gt;0,MID(IF(SUM($AG136)=0,"","; "&amp;INDEX(Subjects!$O$5:$O$29,$AH136)&amp;" with "&amp;INDEX(Subjects!$P$5:$P$29,$AH136)&amp;IF($AG136&gt;1," (+"&amp;($AG136-1)&amp;" more)",""))&amp;IF(SUMPRODUCT(($K136:$S136&lt;&gt;"")*(COUNTIF($K136:$S136,$K136:$S136&amp;"")&gt;1))&gt;0,"; Same subject twice",""),3,300),"")</f>
        <v/>
      </c>
      <c r="AE136" s="23" t="str">
        <f>IF(COUNTA($B136:$J136,$L136:$M136,$O136:$V136)&gt;0,MID(IF($U136&lt;&gt;"Y","; Photo","")&amp;IF($V136&lt;&gt;"Y","; Signature",""),3,50),"")</f>
        <v/>
      </c>
      <c r="AF136" s="24" t="str">
        <f>IF(COUNTA($B136:$J136,$L136:$M136,$O136:$V136)&gt;0,IF(SUMPRODUCT(--($X136:$AE136&lt;&gt;""))=0,"OK",SUMPRODUCT(--($X136:$AE136&lt;&gt;""))&amp;" to fix"),"")</f>
        <v/>
      </c>
      <c r="AG136" s="25" t="str">
        <f>IF(COUNTA($B136:$J136,$L136:$M136,$O136:$V136)&gt;0,SUMPRODUCT((Subjects!$O$5:$O$29&lt;&gt;"")*(Subjects!$P$5:$P$29&lt;&gt;"")*(COUNTIF($K136:$S136,Subjects!$O$5:$O$29&amp;"")&gt;0)*(COUNTIF($K136:$S136,Subjects!$P$5:$P$29&amp;"")&gt;0)),"")</f>
        <v/>
      </c>
      <c r="AH136" s="25" t="str">
        <f>IF(SUM($AG136)=0,"",LOOKUP(2,1/((Subjects!$O$5:$O$29&lt;&gt;"")*(Subjects!$P$5:$P$29&lt;&gt;"")*(COUNTIF($K136:$S136,Subjects!$O$5:$O$29&amp;"")&gt;0)*(COUNTIF($K136:$S136,Subjects!$P$5:$P$29&amp;"")&gt;0)),Subjects!$Q$5:$Q$29))</f>
        <v/>
      </c>
    </row>
    <row r="137" spans="1:34" x14ac:dyDescent="0.25">
      <c r="A137" s="19">
        <v>132</v>
      </c>
      <c r="B137" s="8"/>
      <c r="C137" s="20"/>
      <c r="D137" s="4"/>
      <c r="E137" s="8"/>
      <c r="F137" s="21"/>
      <c r="G137" s="8"/>
      <c r="H137" s="4"/>
      <c r="I137" s="4"/>
      <c r="J137" s="4"/>
      <c r="K137" s="8" t="s">
        <v>50</v>
      </c>
      <c r="L137" s="4"/>
      <c r="M137" s="4"/>
      <c r="N137" s="4" t="s">
        <v>53</v>
      </c>
      <c r="O137" s="4"/>
      <c r="P137" s="4"/>
      <c r="Q137" s="4"/>
      <c r="R137" s="4"/>
      <c r="S137" s="4"/>
      <c r="T137" s="8"/>
      <c r="U137" s="8"/>
      <c r="V137" s="8"/>
      <c r="W137" s="22" t="str">
        <f>IF(COUNTA($B137:$J137,$L137:$M137,$O137:$V137)&gt;0,COUNTA($K137:$S137),"")</f>
        <v/>
      </c>
      <c r="X137" s="23" t="str">
        <f>IF(COUNTA($B137:$J137,$L137:$M137,$O137:$V137)&gt;0,MID(IF($B137="","; Section","")&amp;IF($C137="","; Admission no.","")&amp;IF($D137="","; Name","")&amp;IF($E137="","; Gender","")&amp;IF($F137="","; Date of birth","")&amp;IF($G137="","; Nationality","")&amp;IF(COUNTA($H137:$J137)=0,"; Parent or guardian",""),3,300),"")</f>
        <v/>
      </c>
      <c r="Y137" s="23" t="str">
        <f>IF(COUNTA($B137:$J137,$L137:$M137,$O137:$V137)&gt;0,MID(IF($D137="","",IF($D137&lt;&gt;TRIM($D137),"; Name: extra spaces","")&amp;IF(SUMPRODUCT(--ISNUMBER(FIND(" "&amp;{"a","b","c","d","e","f","g","h","i","j","k","l","m","n","o","p","q","r","s","t","u","v","w","x","y","z"}," "&amp;$D137)))&gt;0,"; Name: small first letter",""))&amp;IF($H137="","",IF($H137&lt;&gt;TRIM($H137),"; Mother: extra spaces","")&amp;IF(SUMPRODUCT(--ISNUMBER(FIND(" "&amp;{"a","b","c","d","e","f","g","h","i","j","k","l","m","n","o","p","q","r","s","t","u","v","w","x","y","z"}," "&amp;$H137)))&gt;0,"; Mother: small first letter",""))&amp;IF($I137="","",IF($I137&lt;&gt;TRIM($I137),"; Father: extra spaces","")&amp;IF(SUMPRODUCT(--ISNUMBER(FIND(" "&amp;{"a","b","c","d","e","f","g","h","i","j","k","l","m","n","o","p","q","r","s","t","u","v","w","x","y","z"}," "&amp;$I137)))&gt;0,"; Father: small first letter",""))&amp;IF($J137="","",IF($J137&lt;&gt;TRIM($J137),"; Guardian: extra spaces","")&amp;IF(SUMPRODUCT(--ISNUMBER(FIND(" "&amp;{"a","b","c","d","e","f","g","h","i","j","k","l","m","n","o","p","q","r","s","t","u","v","w","x","y","z"}," "&amp;$J137)))&gt;0,"; Guardian: small first letter","")),3,300),"")</f>
        <v/>
      </c>
      <c r="Z137" s="23" t="str">
        <f>IF(OR(NOT(COUNTA($B137:$J137,$L137:$M137,$O137:$V137)&gt;0),$F137=""),"",IF(NOT(ISNUMBER($F137)),"Not a date",IF(OR((YEAR(Setup!$B$8)-YEAR($F137)-IF(OR(MONTH($F137)&gt;MONTH(Setup!$B$8),AND(MONTH($F137)=MONTH(Setup!$B$8),DAY($F137)&gt;DAY(Setup!$B$8))),1,0))&lt;Setup!$B$10,(YEAR(Setup!$B$8)-YEAR($F137)-IF(OR(MONTH($F137)&gt;MONTH(Setup!$B$8),AND(MONTH($F137)=MONTH(Setup!$B$8),DAY($F137)&gt;DAY(Setup!$B$8))),1,0))&gt;Setup!$C$10),"Age "&amp;(YEAR(Setup!$B$8)-YEAR($F137)-IF(OR(MONTH($F137)&gt;MONTH(Setup!$B$8),AND(MONTH($F137)=MONTH(Setup!$B$8),DAY($F137)&gt;DAY(Setup!$B$8))),1,0))&amp;": check the date","")))</f>
        <v/>
      </c>
      <c r="AA137" s="23" t="str">
        <f>IF(COUNTA($B137:$J137,$L137:$M137,$O137:$V137)&gt;0,MID(IF($K137="","; English missing","")&amp;IF($N137="","; History, Civics and Geography missing","")&amp;IF(AND($T137&lt;&gt;"Y",COUNTA($L137:$M137)=0),"; No second language","")&amp;IF(AND($T137="Y",COUNTA($L137:$M137)&gt;0),"; Exempt, but a second language is filled in","")&amp;IF(AND(COUNTA($L137:$M137)=2,$L137&lt;&gt;"Hindi",$M137&lt;&gt;"Hindi"),"; Two second languages: one must be Hindi",""),3,300),"")</f>
        <v/>
      </c>
      <c r="AB137" s="23" t="str">
        <f>IF(COUNTA($B137:$J137,$L137:$M137,$O137:$V137)&gt;0,IF(COUNTA($O137:$Q137)&lt;2,"Needs 2 or 3, has "&amp;COUNTA($O137:$Q137),""),"")</f>
        <v/>
      </c>
      <c r="AC137" s="23" t="str">
        <f>IF(COUNTA($B137:$J137,$L137:$M137,$O137:$V137)&gt;0,IF(COUNTA($R137:$S137)=0,"Needs 1 or 2",IF(AND($R137&lt;&gt;"",$S137&lt;&gt;"",IFERROR(INDEX(Subjects!$F$5:$F$32,MATCH($R137,Subjects!$E$5:$E$32,0)),"?")=IFERROR(INDEX(Subjects!$F$5:$F$32,MATCH($S137,Subjects!$E$5:$E$32,0)),"!")),"Two must be one from A, one from B","")),"")</f>
        <v/>
      </c>
      <c r="AD137" s="23" t="str">
        <f>IF(COUNTA($B137:$J137,$L137:$M137,$O137:$V137)&gt;0,MID(IF(SUM($AG137)=0,"","; "&amp;INDEX(Subjects!$O$5:$O$29,$AH137)&amp;" with "&amp;INDEX(Subjects!$P$5:$P$29,$AH137)&amp;IF($AG137&gt;1," (+"&amp;($AG137-1)&amp;" more)",""))&amp;IF(SUMPRODUCT(($K137:$S137&lt;&gt;"")*(COUNTIF($K137:$S137,$K137:$S137&amp;"")&gt;1))&gt;0,"; Same subject twice",""),3,300),"")</f>
        <v/>
      </c>
      <c r="AE137" s="23" t="str">
        <f>IF(COUNTA($B137:$J137,$L137:$M137,$O137:$V137)&gt;0,MID(IF($U137&lt;&gt;"Y","; Photo","")&amp;IF($V137&lt;&gt;"Y","; Signature",""),3,50),"")</f>
        <v/>
      </c>
      <c r="AF137" s="24" t="str">
        <f>IF(COUNTA($B137:$J137,$L137:$M137,$O137:$V137)&gt;0,IF(SUMPRODUCT(--($X137:$AE137&lt;&gt;""))=0,"OK",SUMPRODUCT(--($X137:$AE137&lt;&gt;""))&amp;" to fix"),"")</f>
        <v/>
      </c>
      <c r="AG137" s="25" t="str">
        <f>IF(COUNTA($B137:$J137,$L137:$M137,$O137:$V137)&gt;0,SUMPRODUCT((Subjects!$O$5:$O$29&lt;&gt;"")*(Subjects!$P$5:$P$29&lt;&gt;"")*(COUNTIF($K137:$S137,Subjects!$O$5:$O$29&amp;"")&gt;0)*(COUNTIF($K137:$S137,Subjects!$P$5:$P$29&amp;"")&gt;0)),"")</f>
        <v/>
      </c>
      <c r="AH137" s="25" t="str">
        <f>IF(SUM($AG137)=0,"",LOOKUP(2,1/((Subjects!$O$5:$O$29&lt;&gt;"")*(Subjects!$P$5:$P$29&lt;&gt;"")*(COUNTIF($K137:$S137,Subjects!$O$5:$O$29&amp;"")&gt;0)*(COUNTIF($K137:$S137,Subjects!$P$5:$P$29&amp;"")&gt;0)),Subjects!$Q$5:$Q$29))</f>
        <v/>
      </c>
    </row>
    <row r="138" spans="1:34" x14ac:dyDescent="0.25">
      <c r="A138" s="19">
        <v>133</v>
      </c>
      <c r="B138" s="8"/>
      <c r="C138" s="20"/>
      <c r="D138" s="4"/>
      <c r="E138" s="8"/>
      <c r="F138" s="21"/>
      <c r="G138" s="8"/>
      <c r="H138" s="4"/>
      <c r="I138" s="4"/>
      <c r="J138" s="4"/>
      <c r="K138" s="8" t="s">
        <v>50</v>
      </c>
      <c r="L138" s="4"/>
      <c r="M138" s="4"/>
      <c r="N138" s="4" t="s">
        <v>53</v>
      </c>
      <c r="O138" s="4"/>
      <c r="P138" s="4"/>
      <c r="Q138" s="4"/>
      <c r="R138" s="4"/>
      <c r="S138" s="4"/>
      <c r="T138" s="8"/>
      <c r="U138" s="8"/>
      <c r="V138" s="8"/>
      <c r="W138" s="22" t="str">
        <f>IF(COUNTA($B138:$J138,$L138:$M138,$O138:$V138)&gt;0,COUNTA($K138:$S138),"")</f>
        <v/>
      </c>
      <c r="X138" s="23" t="str">
        <f>IF(COUNTA($B138:$J138,$L138:$M138,$O138:$V138)&gt;0,MID(IF($B138="","; Section","")&amp;IF($C138="","; Admission no.","")&amp;IF($D138="","; Name","")&amp;IF($E138="","; Gender","")&amp;IF($F138="","; Date of birth","")&amp;IF($G138="","; Nationality","")&amp;IF(COUNTA($H138:$J138)=0,"; Parent or guardian",""),3,300),"")</f>
        <v/>
      </c>
      <c r="Y138" s="23" t="str">
        <f>IF(COUNTA($B138:$J138,$L138:$M138,$O138:$V138)&gt;0,MID(IF($D138="","",IF($D138&lt;&gt;TRIM($D138),"; Name: extra spaces","")&amp;IF(SUMPRODUCT(--ISNUMBER(FIND(" "&amp;{"a","b","c","d","e","f","g","h","i","j","k","l","m","n","o","p","q","r","s","t","u","v","w","x","y","z"}," "&amp;$D138)))&gt;0,"; Name: small first letter",""))&amp;IF($H138="","",IF($H138&lt;&gt;TRIM($H138),"; Mother: extra spaces","")&amp;IF(SUMPRODUCT(--ISNUMBER(FIND(" "&amp;{"a","b","c","d","e","f","g","h","i","j","k","l","m","n","o","p","q","r","s","t","u","v","w","x","y","z"}," "&amp;$H138)))&gt;0,"; Mother: small first letter",""))&amp;IF($I138="","",IF($I138&lt;&gt;TRIM($I138),"; Father: extra spaces","")&amp;IF(SUMPRODUCT(--ISNUMBER(FIND(" "&amp;{"a","b","c","d","e","f","g","h","i","j","k","l","m","n","o","p","q","r","s","t","u","v","w","x","y","z"}," "&amp;$I138)))&gt;0,"; Father: small first letter",""))&amp;IF($J138="","",IF($J138&lt;&gt;TRIM($J138),"; Guardian: extra spaces","")&amp;IF(SUMPRODUCT(--ISNUMBER(FIND(" "&amp;{"a","b","c","d","e","f","g","h","i","j","k","l","m","n","o","p","q","r","s","t","u","v","w","x","y","z"}," "&amp;$J138)))&gt;0,"; Guardian: small first letter","")),3,300),"")</f>
        <v/>
      </c>
      <c r="Z138" s="23" t="str">
        <f>IF(OR(NOT(COUNTA($B138:$J138,$L138:$M138,$O138:$V138)&gt;0),$F138=""),"",IF(NOT(ISNUMBER($F138)),"Not a date",IF(OR((YEAR(Setup!$B$8)-YEAR($F138)-IF(OR(MONTH($F138)&gt;MONTH(Setup!$B$8),AND(MONTH($F138)=MONTH(Setup!$B$8),DAY($F138)&gt;DAY(Setup!$B$8))),1,0))&lt;Setup!$B$10,(YEAR(Setup!$B$8)-YEAR($F138)-IF(OR(MONTH($F138)&gt;MONTH(Setup!$B$8),AND(MONTH($F138)=MONTH(Setup!$B$8),DAY($F138)&gt;DAY(Setup!$B$8))),1,0))&gt;Setup!$C$10),"Age "&amp;(YEAR(Setup!$B$8)-YEAR($F138)-IF(OR(MONTH($F138)&gt;MONTH(Setup!$B$8),AND(MONTH($F138)=MONTH(Setup!$B$8),DAY($F138)&gt;DAY(Setup!$B$8))),1,0))&amp;": check the date","")))</f>
        <v/>
      </c>
      <c r="AA138" s="23" t="str">
        <f>IF(COUNTA($B138:$J138,$L138:$M138,$O138:$V138)&gt;0,MID(IF($K138="","; English missing","")&amp;IF($N138="","; History, Civics and Geography missing","")&amp;IF(AND($T138&lt;&gt;"Y",COUNTA($L138:$M138)=0),"; No second language","")&amp;IF(AND($T138="Y",COUNTA($L138:$M138)&gt;0),"; Exempt, but a second language is filled in","")&amp;IF(AND(COUNTA($L138:$M138)=2,$L138&lt;&gt;"Hindi",$M138&lt;&gt;"Hindi"),"; Two second languages: one must be Hindi",""),3,300),"")</f>
        <v/>
      </c>
      <c r="AB138" s="23" t="str">
        <f>IF(COUNTA($B138:$J138,$L138:$M138,$O138:$V138)&gt;0,IF(COUNTA($O138:$Q138)&lt;2,"Needs 2 or 3, has "&amp;COUNTA($O138:$Q138),""),"")</f>
        <v/>
      </c>
      <c r="AC138" s="23" t="str">
        <f>IF(COUNTA($B138:$J138,$L138:$M138,$O138:$V138)&gt;0,IF(COUNTA($R138:$S138)=0,"Needs 1 or 2",IF(AND($R138&lt;&gt;"",$S138&lt;&gt;"",IFERROR(INDEX(Subjects!$F$5:$F$32,MATCH($R138,Subjects!$E$5:$E$32,0)),"?")=IFERROR(INDEX(Subjects!$F$5:$F$32,MATCH($S138,Subjects!$E$5:$E$32,0)),"!")),"Two must be one from A, one from B","")),"")</f>
        <v/>
      </c>
      <c r="AD138" s="23" t="str">
        <f>IF(COUNTA($B138:$J138,$L138:$M138,$O138:$V138)&gt;0,MID(IF(SUM($AG138)=0,"","; "&amp;INDEX(Subjects!$O$5:$O$29,$AH138)&amp;" with "&amp;INDEX(Subjects!$P$5:$P$29,$AH138)&amp;IF($AG138&gt;1," (+"&amp;($AG138-1)&amp;" more)",""))&amp;IF(SUMPRODUCT(($K138:$S138&lt;&gt;"")*(COUNTIF($K138:$S138,$K138:$S138&amp;"")&gt;1))&gt;0,"; Same subject twice",""),3,300),"")</f>
        <v/>
      </c>
      <c r="AE138" s="23" t="str">
        <f>IF(COUNTA($B138:$J138,$L138:$M138,$O138:$V138)&gt;0,MID(IF($U138&lt;&gt;"Y","; Photo","")&amp;IF($V138&lt;&gt;"Y","; Signature",""),3,50),"")</f>
        <v/>
      </c>
      <c r="AF138" s="24" t="str">
        <f>IF(COUNTA($B138:$J138,$L138:$M138,$O138:$V138)&gt;0,IF(SUMPRODUCT(--($X138:$AE138&lt;&gt;""))=0,"OK",SUMPRODUCT(--($X138:$AE138&lt;&gt;""))&amp;" to fix"),"")</f>
        <v/>
      </c>
      <c r="AG138" s="25" t="str">
        <f>IF(COUNTA($B138:$J138,$L138:$M138,$O138:$V138)&gt;0,SUMPRODUCT((Subjects!$O$5:$O$29&lt;&gt;"")*(Subjects!$P$5:$P$29&lt;&gt;"")*(COUNTIF($K138:$S138,Subjects!$O$5:$O$29&amp;"")&gt;0)*(COUNTIF($K138:$S138,Subjects!$P$5:$P$29&amp;"")&gt;0)),"")</f>
        <v/>
      </c>
      <c r="AH138" s="25" t="str">
        <f>IF(SUM($AG138)=0,"",LOOKUP(2,1/((Subjects!$O$5:$O$29&lt;&gt;"")*(Subjects!$P$5:$P$29&lt;&gt;"")*(COUNTIF($K138:$S138,Subjects!$O$5:$O$29&amp;"")&gt;0)*(COUNTIF($K138:$S138,Subjects!$P$5:$P$29&amp;"")&gt;0)),Subjects!$Q$5:$Q$29))</f>
        <v/>
      </c>
    </row>
    <row r="139" spans="1:34" x14ac:dyDescent="0.25">
      <c r="A139" s="19">
        <v>134</v>
      </c>
      <c r="B139" s="8"/>
      <c r="C139" s="20"/>
      <c r="D139" s="4"/>
      <c r="E139" s="8"/>
      <c r="F139" s="21"/>
      <c r="G139" s="8"/>
      <c r="H139" s="4"/>
      <c r="I139" s="4"/>
      <c r="J139" s="4"/>
      <c r="K139" s="8" t="s">
        <v>50</v>
      </c>
      <c r="L139" s="4"/>
      <c r="M139" s="4"/>
      <c r="N139" s="4" t="s">
        <v>53</v>
      </c>
      <c r="O139" s="4"/>
      <c r="P139" s="4"/>
      <c r="Q139" s="4"/>
      <c r="R139" s="4"/>
      <c r="S139" s="4"/>
      <c r="T139" s="8"/>
      <c r="U139" s="8"/>
      <c r="V139" s="8"/>
      <c r="W139" s="22" t="str">
        <f>IF(COUNTA($B139:$J139,$L139:$M139,$O139:$V139)&gt;0,COUNTA($K139:$S139),"")</f>
        <v/>
      </c>
      <c r="X139" s="23" t="str">
        <f>IF(COUNTA($B139:$J139,$L139:$M139,$O139:$V139)&gt;0,MID(IF($B139="","; Section","")&amp;IF($C139="","; Admission no.","")&amp;IF($D139="","; Name","")&amp;IF($E139="","; Gender","")&amp;IF($F139="","; Date of birth","")&amp;IF($G139="","; Nationality","")&amp;IF(COUNTA($H139:$J139)=0,"; Parent or guardian",""),3,300),"")</f>
        <v/>
      </c>
      <c r="Y139" s="23" t="str">
        <f>IF(COUNTA($B139:$J139,$L139:$M139,$O139:$V139)&gt;0,MID(IF($D139="","",IF($D139&lt;&gt;TRIM($D139),"; Name: extra spaces","")&amp;IF(SUMPRODUCT(--ISNUMBER(FIND(" "&amp;{"a","b","c","d","e","f","g","h","i","j","k","l","m","n","o","p","q","r","s","t","u","v","w","x","y","z"}," "&amp;$D139)))&gt;0,"; Name: small first letter",""))&amp;IF($H139="","",IF($H139&lt;&gt;TRIM($H139),"; Mother: extra spaces","")&amp;IF(SUMPRODUCT(--ISNUMBER(FIND(" "&amp;{"a","b","c","d","e","f","g","h","i","j","k","l","m","n","o","p","q","r","s","t","u","v","w","x","y","z"}," "&amp;$H139)))&gt;0,"; Mother: small first letter",""))&amp;IF($I139="","",IF($I139&lt;&gt;TRIM($I139),"; Father: extra spaces","")&amp;IF(SUMPRODUCT(--ISNUMBER(FIND(" "&amp;{"a","b","c","d","e","f","g","h","i","j","k","l","m","n","o","p","q","r","s","t","u","v","w","x","y","z"}," "&amp;$I139)))&gt;0,"; Father: small first letter",""))&amp;IF($J139="","",IF($J139&lt;&gt;TRIM($J139),"; Guardian: extra spaces","")&amp;IF(SUMPRODUCT(--ISNUMBER(FIND(" "&amp;{"a","b","c","d","e","f","g","h","i","j","k","l","m","n","o","p","q","r","s","t","u","v","w","x","y","z"}," "&amp;$J139)))&gt;0,"; Guardian: small first letter","")),3,300),"")</f>
        <v/>
      </c>
      <c r="Z139" s="23" t="str">
        <f>IF(OR(NOT(COUNTA($B139:$J139,$L139:$M139,$O139:$V139)&gt;0),$F139=""),"",IF(NOT(ISNUMBER($F139)),"Not a date",IF(OR((YEAR(Setup!$B$8)-YEAR($F139)-IF(OR(MONTH($F139)&gt;MONTH(Setup!$B$8),AND(MONTH($F139)=MONTH(Setup!$B$8),DAY($F139)&gt;DAY(Setup!$B$8))),1,0))&lt;Setup!$B$10,(YEAR(Setup!$B$8)-YEAR($F139)-IF(OR(MONTH($F139)&gt;MONTH(Setup!$B$8),AND(MONTH($F139)=MONTH(Setup!$B$8),DAY($F139)&gt;DAY(Setup!$B$8))),1,0))&gt;Setup!$C$10),"Age "&amp;(YEAR(Setup!$B$8)-YEAR($F139)-IF(OR(MONTH($F139)&gt;MONTH(Setup!$B$8),AND(MONTH($F139)=MONTH(Setup!$B$8),DAY($F139)&gt;DAY(Setup!$B$8))),1,0))&amp;": check the date","")))</f>
        <v/>
      </c>
      <c r="AA139" s="23" t="str">
        <f>IF(COUNTA($B139:$J139,$L139:$M139,$O139:$V139)&gt;0,MID(IF($K139="","; English missing","")&amp;IF($N139="","; History, Civics and Geography missing","")&amp;IF(AND($T139&lt;&gt;"Y",COUNTA($L139:$M139)=0),"; No second language","")&amp;IF(AND($T139="Y",COUNTA($L139:$M139)&gt;0),"; Exempt, but a second language is filled in","")&amp;IF(AND(COUNTA($L139:$M139)=2,$L139&lt;&gt;"Hindi",$M139&lt;&gt;"Hindi"),"; Two second languages: one must be Hindi",""),3,300),"")</f>
        <v/>
      </c>
      <c r="AB139" s="23" t="str">
        <f>IF(COUNTA($B139:$J139,$L139:$M139,$O139:$V139)&gt;0,IF(COUNTA($O139:$Q139)&lt;2,"Needs 2 or 3, has "&amp;COUNTA($O139:$Q139),""),"")</f>
        <v/>
      </c>
      <c r="AC139" s="23" t="str">
        <f>IF(COUNTA($B139:$J139,$L139:$M139,$O139:$V139)&gt;0,IF(COUNTA($R139:$S139)=0,"Needs 1 or 2",IF(AND($R139&lt;&gt;"",$S139&lt;&gt;"",IFERROR(INDEX(Subjects!$F$5:$F$32,MATCH($R139,Subjects!$E$5:$E$32,0)),"?")=IFERROR(INDEX(Subjects!$F$5:$F$32,MATCH($S139,Subjects!$E$5:$E$32,0)),"!")),"Two must be one from A, one from B","")),"")</f>
        <v/>
      </c>
      <c r="AD139" s="23" t="str">
        <f>IF(COUNTA($B139:$J139,$L139:$M139,$O139:$V139)&gt;0,MID(IF(SUM($AG139)=0,"","; "&amp;INDEX(Subjects!$O$5:$O$29,$AH139)&amp;" with "&amp;INDEX(Subjects!$P$5:$P$29,$AH139)&amp;IF($AG139&gt;1," (+"&amp;($AG139-1)&amp;" more)",""))&amp;IF(SUMPRODUCT(($K139:$S139&lt;&gt;"")*(COUNTIF($K139:$S139,$K139:$S139&amp;"")&gt;1))&gt;0,"; Same subject twice",""),3,300),"")</f>
        <v/>
      </c>
      <c r="AE139" s="23" t="str">
        <f>IF(COUNTA($B139:$J139,$L139:$M139,$O139:$V139)&gt;0,MID(IF($U139&lt;&gt;"Y","; Photo","")&amp;IF($V139&lt;&gt;"Y","; Signature",""),3,50),"")</f>
        <v/>
      </c>
      <c r="AF139" s="24" t="str">
        <f>IF(COUNTA($B139:$J139,$L139:$M139,$O139:$V139)&gt;0,IF(SUMPRODUCT(--($X139:$AE139&lt;&gt;""))=0,"OK",SUMPRODUCT(--($X139:$AE139&lt;&gt;""))&amp;" to fix"),"")</f>
        <v/>
      </c>
      <c r="AG139" s="25" t="str">
        <f>IF(COUNTA($B139:$J139,$L139:$M139,$O139:$V139)&gt;0,SUMPRODUCT((Subjects!$O$5:$O$29&lt;&gt;"")*(Subjects!$P$5:$P$29&lt;&gt;"")*(COUNTIF($K139:$S139,Subjects!$O$5:$O$29&amp;"")&gt;0)*(COUNTIF($K139:$S139,Subjects!$P$5:$P$29&amp;"")&gt;0)),"")</f>
        <v/>
      </c>
      <c r="AH139" s="25" t="str">
        <f>IF(SUM($AG139)=0,"",LOOKUP(2,1/((Subjects!$O$5:$O$29&lt;&gt;"")*(Subjects!$P$5:$P$29&lt;&gt;"")*(COUNTIF($K139:$S139,Subjects!$O$5:$O$29&amp;"")&gt;0)*(COUNTIF($K139:$S139,Subjects!$P$5:$P$29&amp;"")&gt;0)),Subjects!$Q$5:$Q$29))</f>
        <v/>
      </c>
    </row>
    <row r="140" spans="1:34" x14ac:dyDescent="0.25">
      <c r="A140" s="19">
        <v>135</v>
      </c>
      <c r="B140" s="8"/>
      <c r="C140" s="20"/>
      <c r="D140" s="4"/>
      <c r="E140" s="8"/>
      <c r="F140" s="21"/>
      <c r="G140" s="8"/>
      <c r="H140" s="4"/>
      <c r="I140" s="4"/>
      <c r="J140" s="4"/>
      <c r="K140" s="8" t="s">
        <v>50</v>
      </c>
      <c r="L140" s="4"/>
      <c r="M140" s="4"/>
      <c r="N140" s="4" t="s">
        <v>53</v>
      </c>
      <c r="O140" s="4"/>
      <c r="P140" s="4"/>
      <c r="Q140" s="4"/>
      <c r="R140" s="4"/>
      <c r="S140" s="4"/>
      <c r="T140" s="8"/>
      <c r="U140" s="8"/>
      <c r="V140" s="8"/>
      <c r="W140" s="22" t="str">
        <f>IF(COUNTA($B140:$J140,$L140:$M140,$O140:$V140)&gt;0,COUNTA($K140:$S140),"")</f>
        <v/>
      </c>
      <c r="X140" s="23" t="str">
        <f>IF(COUNTA($B140:$J140,$L140:$M140,$O140:$V140)&gt;0,MID(IF($B140="","; Section","")&amp;IF($C140="","; Admission no.","")&amp;IF($D140="","; Name","")&amp;IF($E140="","; Gender","")&amp;IF($F140="","; Date of birth","")&amp;IF($G140="","; Nationality","")&amp;IF(COUNTA($H140:$J140)=0,"; Parent or guardian",""),3,300),"")</f>
        <v/>
      </c>
      <c r="Y140" s="23" t="str">
        <f>IF(COUNTA($B140:$J140,$L140:$M140,$O140:$V140)&gt;0,MID(IF($D140="","",IF($D140&lt;&gt;TRIM($D140),"; Name: extra spaces","")&amp;IF(SUMPRODUCT(--ISNUMBER(FIND(" "&amp;{"a","b","c","d","e","f","g","h","i","j","k","l","m","n","o","p","q","r","s","t","u","v","w","x","y","z"}," "&amp;$D140)))&gt;0,"; Name: small first letter",""))&amp;IF($H140="","",IF($H140&lt;&gt;TRIM($H140),"; Mother: extra spaces","")&amp;IF(SUMPRODUCT(--ISNUMBER(FIND(" "&amp;{"a","b","c","d","e","f","g","h","i","j","k","l","m","n","o","p","q","r","s","t","u","v","w","x","y","z"}," "&amp;$H140)))&gt;0,"; Mother: small first letter",""))&amp;IF($I140="","",IF($I140&lt;&gt;TRIM($I140),"; Father: extra spaces","")&amp;IF(SUMPRODUCT(--ISNUMBER(FIND(" "&amp;{"a","b","c","d","e","f","g","h","i","j","k","l","m","n","o","p","q","r","s","t","u","v","w","x","y","z"}," "&amp;$I140)))&gt;0,"; Father: small first letter",""))&amp;IF($J140="","",IF($J140&lt;&gt;TRIM($J140),"; Guardian: extra spaces","")&amp;IF(SUMPRODUCT(--ISNUMBER(FIND(" "&amp;{"a","b","c","d","e","f","g","h","i","j","k","l","m","n","o","p","q","r","s","t","u","v","w","x","y","z"}," "&amp;$J140)))&gt;0,"; Guardian: small first letter","")),3,300),"")</f>
        <v/>
      </c>
      <c r="Z140" s="23" t="str">
        <f>IF(OR(NOT(COUNTA($B140:$J140,$L140:$M140,$O140:$V140)&gt;0),$F140=""),"",IF(NOT(ISNUMBER($F140)),"Not a date",IF(OR((YEAR(Setup!$B$8)-YEAR($F140)-IF(OR(MONTH($F140)&gt;MONTH(Setup!$B$8),AND(MONTH($F140)=MONTH(Setup!$B$8),DAY($F140)&gt;DAY(Setup!$B$8))),1,0))&lt;Setup!$B$10,(YEAR(Setup!$B$8)-YEAR($F140)-IF(OR(MONTH($F140)&gt;MONTH(Setup!$B$8),AND(MONTH($F140)=MONTH(Setup!$B$8),DAY($F140)&gt;DAY(Setup!$B$8))),1,0))&gt;Setup!$C$10),"Age "&amp;(YEAR(Setup!$B$8)-YEAR($F140)-IF(OR(MONTH($F140)&gt;MONTH(Setup!$B$8),AND(MONTH($F140)=MONTH(Setup!$B$8),DAY($F140)&gt;DAY(Setup!$B$8))),1,0))&amp;": check the date","")))</f>
        <v/>
      </c>
      <c r="AA140" s="23" t="str">
        <f>IF(COUNTA($B140:$J140,$L140:$M140,$O140:$V140)&gt;0,MID(IF($K140="","; English missing","")&amp;IF($N140="","; History, Civics and Geography missing","")&amp;IF(AND($T140&lt;&gt;"Y",COUNTA($L140:$M140)=0),"; No second language","")&amp;IF(AND($T140="Y",COUNTA($L140:$M140)&gt;0),"; Exempt, but a second language is filled in","")&amp;IF(AND(COUNTA($L140:$M140)=2,$L140&lt;&gt;"Hindi",$M140&lt;&gt;"Hindi"),"; Two second languages: one must be Hindi",""),3,300),"")</f>
        <v/>
      </c>
      <c r="AB140" s="23" t="str">
        <f>IF(COUNTA($B140:$J140,$L140:$M140,$O140:$V140)&gt;0,IF(COUNTA($O140:$Q140)&lt;2,"Needs 2 or 3, has "&amp;COUNTA($O140:$Q140),""),"")</f>
        <v/>
      </c>
      <c r="AC140" s="23" t="str">
        <f>IF(COUNTA($B140:$J140,$L140:$M140,$O140:$V140)&gt;0,IF(COUNTA($R140:$S140)=0,"Needs 1 or 2",IF(AND($R140&lt;&gt;"",$S140&lt;&gt;"",IFERROR(INDEX(Subjects!$F$5:$F$32,MATCH($R140,Subjects!$E$5:$E$32,0)),"?")=IFERROR(INDEX(Subjects!$F$5:$F$32,MATCH($S140,Subjects!$E$5:$E$32,0)),"!")),"Two must be one from A, one from B","")),"")</f>
        <v/>
      </c>
      <c r="AD140" s="23" t="str">
        <f>IF(COUNTA($B140:$J140,$L140:$M140,$O140:$V140)&gt;0,MID(IF(SUM($AG140)=0,"","; "&amp;INDEX(Subjects!$O$5:$O$29,$AH140)&amp;" with "&amp;INDEX(Subjects!$P$5:$P$29,$AH140)&amp;IF($AG140&gt;1," (+"&amp;($AG140-1)&amp;" more)",""))&amp;IF(SUMPRODUCT(($K140:$S140&lt;&gt;"")*(COUNTIF($K140:$S140,$K140:$S140&amp;"")&gt;1))&gt;0,"; Same subject twice",""),3,300),"")</f>
        <v/>
      </c>
      <c r="AE140" s="23" t="str">
        <f>IF(COUNTA($B140:$J140,$L140:$M140,$O140:$V140)&gt;0,MID(IF($U140&lt;&gt;"Y","; Photo","")&amp;IF($V140&lt;&gt;"Y","; Signature",""),3,50),"")</f>
        <v/>
      </c>
      <c r="AF140" s="24" t="str">
        <f>IF(COUNTA($B140:$J140,$L140:$M140,$O140:$V140)&gt;0,IF(SUMPRODUCT(--($X140:$AE140&lt;&gt;""))=0,"OK",SUMPRODUCT(--($X140:$AE140&lt;&gt;""))&amp;" to fix"),"")</f>
        <v/>
      </c>
      <c r="AG140" s="25" t="str">
        <f>IF(COUNTA($B140:$J140,$L140:$M140,$O140:$V140)&gt;0,SUMPRODUCT((Subjects!$O$5:$O$29&lt;&gt;"")*(Subjects!$P$5:$P$29&lt;&gt;"")*(COUNTIF($K140:$S140,Subjects!$O$5:$O$29&amp;"")&gt;0)*(COUNTIF($K140:$S140,Subjects!$P$5:$P$29&amp;"")&gt;0)),"")</f>
        <v/>
      </c>
      <c r="AH140" s="25" t="str">
        <f>IF(SUM($AG140)=0,"",LOOKUP(2,1/((Subjects!$O$5:$O$29&lt;&gt;"")*(Subjects!$P$5:$P$29&lt;&gt;"")*(COUNTIF($K140:$S140,Subjects!$O$5:$O$29&amp;"")&gt;0)*(COUNTIF($K140:$S140,Subjects!$P$5:$P$29&amp;"")&gt;0)),Subjects!$Q$5:$Q$29))</f>
        <v/>
      </c>
    </row>
    <row r="141" spans="1:34" x14ac:dyDescent="0.25">
      <c r="A141" s="19">
        <v>136</v>
      </c>
      <c r="B141" s="8"/>
      <c r="C141" s="20"/>
      <c r="D141" s="4"/>
      <c r="E141" s="8"/>
      <c r="F141" s="21"/>
      <c r="G141" s="8"/>
      <c r="H141" s="4"/>
      <c r="I141" s="4"/>
      <c r="J141" s="4"/>
      <c r="K141" s="8" t="s">
        <v>50</v>
      </c>
      <c r="L141" s="4"/>
      <c r="M141" s="4"/>
      <c r="N141" s="4" t="s">
        <v>53</v>
      </c>
      <c r="O141" s="4"/>
      <c r="P141" s="4"/>
      <c r="Q141" s="4"/>
      <c r="R141" s="4"/>
      <c r="S141" s="4"/>
      <c r="T141" s="8"/>
      <c r="U141" s="8"/>
      <c r="V141" s="8"/>
      <c r="W141" s="22" t="str">
        <f>IF(COUNTA($B141:$J141,$L141:$M141,$O141:$V141)&gt;0,COUNTA($K141:$S141),"")</f>
        <v/>
      </c>
      <c r="X141" s="23" t="str">
        <f>IF(COUNTA($B141:$J141,$L141:$M141,$O141:$V141)&gt;0,MID(IF($B141="","; Section","")&amp;IF($C141="","; Admission no.","")&amp;IF($D141="","; Name","")&amp;IF($E141="","; Gender","")&amp;IF($F141="","; Date of birth","")&amp;IF($G141="","; Nationality","")&amp;IF(COUNTA($H141:$J141)=0,"; Parent or guardian",""),3,300),"")</f>
        <v/>
      </c>
      <c r="Y141" s="23" t="str">
        <f>IF(COUNTA($B141:$J141,$L141:$M141,$O141:$V141)&gt;0,MID(IF($D141="","",IF($D141&lt;&gt;TRIM($D141),"; Name: extra spaces","")&amp;IF(SUMPRODUCT(--ISNUMBER(FIND(" "&amp;{"a","b","c","d","e","f","g","h","i","j","k","l","m","n","o","p","q","r","s","t","u","v","w","x","y","z"}," "&amp;$D141)))&gt;0,"; Name: small first letter",""))&amp;IF($H141="","",IF($H141&lt;&gt;TRIM($H141),"; Mother: extra spaces","")&amp;IF(SUMPRODUCT(--ISNUMBER(FIND(" "&amp;{"a","b","c","d","e","f","g","h","i","j","k","l","m","n","o","p","q","r","s","t","u","v","w","x","y","z"}," "&amp;$H141)))&gt;0,"; Mother: small first letter",""))&amp;IF($I141="","",IF($I141&lt;&gt;TRIM($I141),"; Father: extra spaces","")&amp;IF(SUMPRODUCT(--ISNUMBER(FIND(" "&amp;{"a","b","c","d","e","f","g","h","i","j","k","l","m","n","o","p","q","r","s","t","u","v","w","x","y","z"}," "&amp;$I141)))&gt;0,"; Father: small first letter",""))&amp;IF($J141="","",IF($J141&lt;&gt;TRIM($J141),"; Guardian: extra spaces","")&amp;IF(SUMPRODUCT(--ISNUMBER(FIND(" "&amp;{"a","b","c","d","e","f","g","h","i","j","k","l","m","n","o","p","q","r","s","t","u","v","w","x","y","z"}," "&amp;$J141)))&gt;0,"; Guardian: small first letter","")),3,300),"")</f>
        <v/>
      </c>
      <c r="Z141" s="23" t="str">
        <f>IF(OR(NOT(COUNTA($B141:$J141,$L141:$M141,$O141:$V141)&gt;0),$F141=""),"",IF(NOT(ISNUMBER($F141)),"Not a date",IF(OR((YEAR(Setup!$B$8)-YEAR($F141)-IF(OR(MONTH($F141)&gt;MONTH(Setup!$B$8),AND(MONTH($F141)=MONTH(Setup!$B$8),DAY($F141)&gt;DAY(Setup!$B$8))),1,0))&lt;Setup!$B$10,(YEAR(Setup!$B$8)-YEAR($F141)-IF(OR(MONTH($F141)&gt;MONTH(Setup!$B$8),AND(MONTH($F141)=MONTH(Setup!$B$8),DAY($F141)&gt;DAY(Setup!$B$8))),1,0))&gt;Setup!$C$10),"Age "&amp;(YEAR(Setup!$B$8)-YEAR($F141)-IF(OR(MONTH($F141)&gt;MONTH(Setup!$B$8),AND(MONTH($F141)=MONTH(Setup!$B$8),DAY($F141)&gt;DAY(Setup!$B$8))),1,0))&amp;": check the date","")))</f>
        <v/>
      </c>
      <c r="AA141" s="23" t="str">
        <f>IF(COUNTA($B141:$J141,$L141:$M141,$O141:$V141)&gt;0,MID(IF($K141="","; English missing","")&amp;IF($N141="","; History, Civics and Geography missing","")&amp;IF(AND($T141&lt;&gt;"Y",COUNTA($L141:$M141)=0),"; No second language","")&amp;IF(AND($T141="Y",COUNTA($L141:$M141)&gt;0),"; Exempt, but a second language is filled in","")&amp;IF(AND(COUNTA($L141:$M141)=2,$L141&lt;&gt;"Hindi",$M141&lt;&gt;"Hindi"),"; Two second languages: one must be Hindi",""),3,300),"")</f>
        <v/>
      </c>
      <c r="AB141" s="23" t="str">
        <f>IF(COUNTA($B141:$J141,$L141:$M141,$O141:$V141)&gt;0,IF(COUNTA($O141:$Q141)&lt;2,"Needs 2 or 3, has "&amp;COUNTA($O141:$Q141),""),"")</f>
        <v/>
      </c>
      <c r="AC141" s="23" t="str">
        <f>IF(COUNTA($B141:$J141,$L141:$M141,$O141:$V141)&gt;0,IF(COUNTA($R141:$S141)=0,"Needs 1 or 2",IF(AND($R141&lt;&gt;"",$S141&lt;&gt;"",IFERROR(INDEX(Subjects!$F$5:$F$32,MATCH($R141,Subjects!$E$5:$E$32,0)),"?")=IFERROR(INDEX(Subjects!$F$5:$F$32,MATCH($S141,Subjects!$E$5:$E$32,0)),"!")),"Two must be one from A, one from B","")),"")</f>
        <v/>
      </c>
      <c r="AD141" s="23" t="str">
        <f>IF(COUNTA($B141:$J141,$L141:$M141,$O141:$V141)&gt;0,MID(IF(SUM($AG141)=0,"","; "&amp;INDEX(Subjects!$O$5:$O$29,$AH141)&amp;" with "&amp;INDEX(Subjects!$P$5:$P$29,$AH141)&amp;IF($AG141&gt;1," (+"&amp;($AG141-1)&amp;" more)",""))&amp;IF(SUMPRODUCT(($K141:$S141&lt;&gt;"")*(COUNTIF($K141:$S141,$K141:$S141&amp;"")&gt;1))&gt;0,"; Same subject twice",""),3,300),"")</f>
        <v/>
      </c>
      <c r="AE141" s="23" t="str">
        <f>IF(COUNTA($B141:$J141,$L141:$M141,$O141:$V141)&gt;0,MID(IF($U141&lt;&gt;"Y","; Photo","")&amp;IF($V141&lt;&gt;"Y","; Signature",""),3,50),"")</f>
        <v/>
      </c>
      <c r="AF141" s="24" t="str">
        <f>IF(COUNTA($B141:$J141,$L141:$M141,$O141:$V141)&gt;0,IF(SUMPRODUCT(--($X141:$AE141&lt;&gt;""))=0,"OK",SUMPRODUCT(--($X141:$AE141&lt;&gt;""))&amp;" to fix"),"")</f>
        <v/>
      </c>
      <c r="AG141" s="25" t="str">
        <f>IF(COUNTA($B141:$J141,$L141:$M141,$O141:$V141)&gt;0,SUMPRODUCT((Subjects!$O$5:$O$29&lt;&gt;"")*(Subjects!$P$5:$P$29&lt;&gt;"")*(COUNTIF($K141:$S141,Subjects!$O$5:$O$29&amp;"")&gt;0)*(COUNTIF($K141:$S141,Subjects!$P$5:$P$29&amp;"")&gt;0)),"")</f>
        <v/>
      </c>
      <c r="AH141" s="25" t="str">
        <f>IF(SUM($AG141)=0,"",LOOKUP(2,1/((Subjects!$O$5:$O$29&lt;&gt;"")*(Subjects!$P$5:$P$29&lt;&gt;"")*(COUNTIF($K141:$S141,Subjects!$O$5:$O$29&amp;"")&gt;0)*(COUNTIF($K141:$S141,Subjects!$P$5:$P$29&amp;"")&gt;0)),Subjects!$Q$5:$Q$29))</f>
        <v/>
      </c>
    </row>
    <row r="142" spans="1:34" x14ac:dyDescent="0.25">
      <c r="A142" s="19">
        <v>137</v>
      </c>
      <c r="B142" s="8"/>
      <c r="C142" s="20"/>
      <c r="D142" s="4"/>
      <c r="E142" s="8"/>
      <c r="F142" s="21"/>
      <c r="G142" s="8"/>
      <c r="H142" s="4"/>
      <c r="I142" s="4"/>
      <c r="J142" s="4"/>
      <c r="K142" s="8" t="s">
        <v>50</v>
      </c>
      <c r="L142" s="4"/>
      <c r="M142" s="4"/>
      <c r="N142" s="4" t="s">
        <v>53</v>
      </c>
      <c r="O142" s="4"/>
      <c r="P142" s="4"/>
      <c r="Q142" s="4"/>
      <c r="R142" s="4"/>
      <c r="S142" s="4"/>
      <c r="T142" s="8"/>
      <c r="U142" s="8"/>
      <c r="V142" s="8"/>
      <c r="W142" s="22" t="str">
        <f>IF(COUNTA($B142:$J142,$L142:$M142,$O142:$V142)&gt;0,COUNTA($K142:$S142),"")</f>
        <v/>
      </c>
      <c r="X142" s="23" t="str">
        <f>IF(COUNTA($B142:$J142,$L142:$M142,$O142:$V142)&gt;0,MID(IF($B142="","; Section","")&amp;IF($C142="","; Admission no.","")&amp;IF($D142="","; Name","")&amp;IF($E142="","; Gender","")&amp;IF($F142="","; Date of birth","")&amp;IF($G142="","; Nationality","")&amp;IF(COUNTA($H142:$J142)=0,"; Parent or guardian",""),3,300),"")</f>
        <v/>
      </c>
      <c r="Y142" s="23" t="str">
        <f>IF(COUNTA($B142:$J142,$L142:$M142,$O142:$V142)&gt;0,MID(IF($D142="","",IF($D142&lt;&gt;TRIM($D142),"; Name: extra spaces","")&amp;IF(SUMPRODUCT(--ISNUMBER(FIND(" "&amp;{"a","b","c","d","e","f","g","h","i","j","k","l","m","n","o","p","q","r","s","t","u","v","w","x","y","z"}," "&amp;$D142)))&gt;0,"; Name: small first letter",""))&amp;IF($H142="","",IF($H142&lt;&gt;TRIM($H142),"; Mother: extra spaces","")&amp;IF(SUMPRODUCT(--ISNUMBER(FIND(" "&amp;{"a","b","c","d","e","f","g","h","i","j","k","l","m","n","o","p","q","r","s","t","u","v","w","x","y","z"}," "&amp;$H142)))&gt;0,"; Mother: small first letter",""))&amp;IF($I142="","",IF($I142&lt;&gt;TRIM($I142),"; Father: extra spaces","")&amp;IF(SUMPRODUCT(--ISNUMBER(FIND(" "&amp;{"a","b","c","d","e","f","g","h","i","j","k","l","m","n","o","p","q","r","s","t","u","v","w","x","y","z"}," "&amp;$I142)))&gt;0,"; Father: small first letter",""))&amp;IF($J142="","",IF($J142&lt;&gt;TRIM($J142),"; Guardian: extra spaces","")&amp;IF(SUMPRODUCT(--ISNUMBER(FIND(" "&amp;{"a","b","c","d","e","f","g","h","i","j","k","l","m","n","o","p","q","r","s","t","u","v","w","x","y","z"}," "&amp;$J142)))&gt;0,"; Guardian: small first letter","")),3,300),"")</f>
        <v/>
      </c>
      <c r="Z142" s="23" t="str">
        <f>IF(OR(NOT(COUNTA($B142:$J142,$L142:$M142,$O142:$V142)&gt;0),$F142=""),"",IF(NOT(ISNUMBER($F142)),"Not a date",IF(OR((YEAR(Setup!$B$8)-YEAR($F142)-IF(OR(MONTH($F142)&gt;MONTH(Setup!$B$8),AND(MONTH($F142)=MONTH(Setup!$B$8),DAY($F142)&gt;DAY(Setup!$B$8))),1,0))&lt;Setup!$B$10,(YEAR(Setup!$B$8)-YEAR($F142)-IF(OR(MONTH($F142)&gt;MONTH(Setup!$B$8),AND(MONTH($F142)=MONTH(Setup!$B$8),DAY($F142)&gt;DAY(Setup!$B$8))),1,0))&gt;Setup!$C$10),"Age "&amp;(YEAR(Setup!$B$8)-YEAR($F142)-IF(OR(MONTH($F142)&gt;MONTH(Setup!$B$8),AND(MONTH($F142)=MONTH(Setup!$B$8),DAY($F142)&gt;DAY(Setup!$B$8))),1,0))&amp;": check the date","")))</f>
        <v/>
      </c>
      <c r="AA142" s="23" t="str">
        <f>IF(COUNTA($B142:$J142,$L142:$M142,$O142:$V142)&gt;0,MID(IF($K142="","; English missing","")&amp;IF($N142="","; History, Civics and Geography missing","")&amp;IF(AND($T142&lt;&gt;"Y",COUNTA($L142:$M142)=0),"; No second language","")&amp;IF(AND($T142="Y",COUNTA($L142:$M142)&gt;0),"; Exempt, but a second language is filled in","")&amp;IF(AND(COUNTA($L142:$M142)=2,$L142&lt;&gt;"Hindi",$M142&lt;&gt;"Hindi"),"; Two second languages: one must be Hindi",""),3,300),"")</f>
        <v/>
      </c>
      <c r="AB142" s="23" t="str">
        <f>IF(COUNTA($B142:$J142,$L142:$M142,$O142:$V142)&gt;0,IF(COUNTA($O142:$Q142)&lt;2,"Needs 2 or 3, has "&amp;COUNTA($O142:$Q142),""),"")</f>
        <v/>
      </c>
      <c r="AC142" s="23" t="str">
        <f>IF(COUNTA($B142:$J142,$L142:$M142,$O142:$V142)&gt;0,IF(COUNTA($R142:$S142)=0,"Needs 1 or 2",IF(AND($R142&lt;&gt;"",$S142&lt;&gt;"",IFERROR(INDEX(Subjects!$F$5:$F$32,MATCH($R142,Subjects!$E$5:$E$32,0)),"?")=IFERROR(INDEX(Subjects!$F$5:$F$32,MATCH($S142,Subjects!$E$5:$E$32,0)),"!")),"Two must be one from A, one from B","")),"")</f>
        <v/>
      </c>
      <c r="AD142" s="23" t="str">
        <f>IF(COUNTA($B142:$J142,$L142:$M142,$O142:$V142)&gt;0,MID(IF(SUM($AG142)=0,"","; "&amp;INDEX(Subjects!$O$5:$O$29,$AH142)&amp;" with "&amp;INDEX(Subjects!$P$5:$P$29,$AH142)&amp;IF($AG142&gt;1," (+"&amp;($AG142-1)&amp;" more)",""))&amp;IF(SUMPRODUCT(($K142:$S142&lt;&gt;"")*(COUNTIF($K142:$S142,$K142:$S142&amp;"")&gt;1))&gt;0,"; Same subject twice",""),3,300),"")</f>
        <v/>
      </c>
      <c r="AE142" s="23" t="str">
        <f>IF(COUNTA($B142:$J142,$L142:$M142,$O142:$V142)&gt;0,MID(IF($U142&lt;&gt;"Y","; Photo","")&amp;IF($V142&lt;&gt;"Y","; Signature",""),3,50),"")</f>
        <v/>
      </c>
      <c r="AF142" s="24" t="str">
        <f>IF(COUNTA($B142:$J142,$L142:$M142,$O142:$V142)&gt;0,IF(SUMPRODUCT(--($X142:$AE142&lt;&gt;""))=0,"OK",SUMPRODUCT(--($X142:$AE142&lt;&gt;""))&amp;" to fix"),"")</f>
        <v/>
      </c>
      <c r="AG142" s="25" t="str">
        <f>IF(COUNTA($B142:$J142,$L142:$M142,$O142:$V142)&gt;0,SUMPRODUCT((Subjects!$O$5:$O$29&lt;&gt;"")*(Subjects!$P$5:$P$29&lt;&gt;"")*(COUNTIF($K142:$S142,Subjects!$O$5:$O$29&amp;"")&gt;0)*(COUNTIF($K142:$S142,Subjects!$P$5:$P$29&amp;"")&gt;0)),"")</f>
        <v/>
      </c>
      <c r="AH142" s="25" t="str">
        <f>IF(SUM($AG142)=0,"",LOOKUP(2,1/((Subjects!$O$5:$O$29&lt;&gt;"")*(Subjects!$P$5:$P$29&lt;&gt;"")*(COUNTIF($K142:$S142,Subjects!$O$5:$O$29&amp;"")&gt;0)*(COUNTIF($K142:$S142,Subjects!$P$5:$P$29&amp;"")&gt;0)),Subjects!$Q$5:$Q$29))</f>
        <v/>
      </c>
    </row>
    <row r="143" spans="1:34" x14ac:dyDescent="0.25">
      <c r="A143" s="19">
        <v>138</v>
      </c>
      <c r="B143" s="8"/>
      <c r="C143" s="20"/>
      <c r="D143" s="4"/>
      <c r="E143" s="8"/>
      <c r="F143" s="21"/>
      <c r="G143" s="8"/>
      <c r="H143" s="4"/>
      <c r="I143" s="4"/>
      <c r="J143" s="4"/>
      <c r="K143" s="8" t="s">
        <v>50</v>
      </c>
      <c r="L143" s="4"/>
      <c r="M143" s="4"/>
      <c r="N143" s="4" t="s">
        <v>53</v>
      </c>
      <c r="O143" s="4"/>
      <c r="P143" s="4"/>
      <c r="Q143" s="4"/>
      <c r="R143" s="4"/>
      <c r="S143" s="4"/>
      <c r="T143" s="8"/>
      <c r="U143" s="8"/>
      <c r="V143" s="8"/>
      <c r="W143" s="22" t="str">
        <f>IF(COUNTA($B143:$J143,$L143:$M143,$O143:$V143)&gt;0,COUNTA($K143:$S143),"")</f>
        <v/>
      </c>
      <c r="X143" s="23" t="str">
        <f>IF(COUNTA($B143:$J143,$L143:$M143,$O143:$V143)&gt;0,MID(IF($B143="","; Section","")&amp;IF($C143="","; Admission no.","")&amp;IF($D143="","; Name","")&amp;IF($E143="","; Gender","")&amp;IF($F143="","; Date of birth","")&amp;IF($G143="","; Nationality","")&amp;IF(COUNTA($H143:$J143)=0,"; Parent or guardian",""),3,300),"")</f>
        <v/>
      </c>
      <c r="Y143" s="23" t="str">
        <f>IF(COUNTA($B143:$J143,$L143:$M143,$O143:$V143)&gt;0,MID(IF($D143="","",IF($D143&lt;&gt;TRIM($D143),"; Name: extra spaces","")&amp;IF(SUMPRODUCT(--ISNUMBER(FIND(" "&amp;{"a","b","c","d","e","f","g","h","i","j","k","l","m","n","o","p","q","r","s","t","u","v","w","x","y","z"}," "&amp;$D143)))&gt;0,"; Name: small first letter",""))&amp;IF($H143="","",IF($H143&lt;&gt;TRIM($H143),"; Mother: extra spaces","")&amp;IF(SUMPRODUCT(--ISNUMBER(FIND(" "&amp;{"a","b","c","d","e","f","g","h","i","j","k","l","m","n","o","p","q","r","s","t","u","v","w","x","y","z"}," "&amp;$H143)))&gt;0,"; Mother: small first letter",""))&amp;IF($I143="","",IF($I143&lt;&gt;TRIM($I143),"; Father: extra spaces","")&amp;IF(SUMPRODUCT(--ISNUMBER(FIND(" "&amp;{"a","b","c","d","e","f","g","h","i","j","k","l","m","n","o","p","q","r","s","t","u","v","w","x","y","z"}," "&amp;$I143)))&gt;0,"; Father: small first letter",""))&amp;IF($J143="","",IF($J143&lt;&gt;TRIM($J143),"; Guardian: extra spaces","")&amp;IF(SUMPRODUCT(--ISNUMBER(FIND(" "&amp;{"a","b","c","d","e","f","g","h","i","j","k","l","m","n","o","p","q","r","s","t","u","v","w","x","y","z"}," "&amp;$J143)))&gt;0,"; Guardian: small first letter","")),3,300),"")</f>
        <v/>
      </c>
      <c r="Z143" s="23" t="str">
        <f>IF(OR(NOT(COUNTA($B143:$J143,$L143:$M143,$O143:$V143)&gt;0),$F143=""),"",IF(NOT(ISNUMBER($F143)),"Not a date",IF(OR((YEAR(Setup!$B$8)-YEAR($F143)-IF(OR(MONTH($F143)&gt;MONTH(Setup!$B$8),AND(MONTH($F143)=MONTH(Setup!$B$8),DAY($F143)&gt;DAY(Setup!$B$8))),1,0))&lt;Setup!$B$10,(YEAR(Setup!$B$8)-YEAR($F143)-IF(OR(MONTH($F143)&gt;MONTH(Setup!$B$8),AND(MONTH($F143)=MONTH(Setup!$B$8),DAY($F143)&gt;DAY(Setup!$B$8))),1,0))&gt;Setup!$C$10),"Age "&amp;(YEAR(Setup!$B$8)-YEAR($F143)-IF(OR(MONTH($F143)&gt;MONTH(Setup!$B$8),AND(MONTH($F143)=MONTH(Setup!$B$8),DAY($F143)&gt;DAY(Setup!$B$8))),1,0))&amp;": check the date","")))</f>
        <v/>
      </c>
      <c r="AA143" s="23" t="str">
        <f>IF(COUNTA($B143:$J143,$L143:$M143,$O143:$V143)&gt;0,MID(IF($K143="","; English missing","")&amp;IF($N143="","; History, Civics and Geography missing","")&amp;IF(AND($T143&lt;&gt;"Y",COUNTA($L143:$M143)=0),"; No second language","")&amp;IF(AND($T143="Y",COUNTA($L143:$M143)&gt;0),"; Exempt, but a second language is filled in","")&amp;IF(AND(COUNTA($L143:$M143)=2,$L143&lt;&gt;"Hindi",$M143&lt;&gt;"Hindi"),"; Two second languages: one must be Hindi",""),3,300),"")</f>
        <v/>
      </c>
      <c r="AB143" s="23" t="str">
        <f>IF(COUNTA($B143:$J143,$L143:$M143,$O143:$V143)&gt;0,IF(COUNTA($O143:$Q143)&lt;2,"Needs 2 or 3, has "&amp;COUNTA($O143:$Q143),""),"")</f>
        <v/>
      </c>
      <c r="AC143" s="23" t="str">
        <f>IF(COUNTA($B143:$J143,$L143:$M143,$O143:$V143)&gt;0,IF(COUNTA($R143:$S143)=0,"Needs 1 or 2",IF(AND($R143&lt;&gt;"",$S143&lt;&gt;"",IFERROR(INDEX(Subjects!$F$5:$F$32,MATCH($R143,Subjects!$E$5:$E$32,0)),"?")=IFERROR(INDEX(Subjects!$F$5:$F$32,MATCH($S143,Subjects!$E$5:$E$32,0)),"!")),"Two must be one from A, one from B","")),"")</f>
        <v/>
      </c>
      <c r="AD143" s="23" t="str">
        <f>IF(COUNTA($B143:$J143,$L143:$M143,$O143:$V143)&gt;0,MID(IF(SUM($AG143)=0,"","; "&amp;INDEX(Subjects!$O$5:$O$29,$AH143)&amp;" with "&amp;INDEX(Subjects!$P$5:$P$29,$AH143)&amp;IF($AG143&gt;1," (+"&amp;($AG143-1)&amp;" more)",""))&amp;IF(SUMPRODUCT(($K143:$S143&lt;&gt;"")*(COUNTIF($K143:$S143,$K143:$S143&amp;"")&gt;1))&gt;0,"; Same subject twice",""),3,300),"")</f>
        <v/>
      </c>
      <c r="AE143" s="23" t="str">
        <f>IF(COUNTA($B143:$J143,$L143:$M143,$O143:$V143)&gt;0,MID(IF($U143&lt;&gt;"Y","; Photo","")&amp;IF($V143&lt;&gt;"Y","; Signature",""),3,50),"")</f>
        <v/>
      </c>
      <c r="AF143" s="24" t="str">
        <f>IF(COUNTA($B143:$J143,$L143:$M143,$O143:$V143)&gt;0,IF(SUMPRODUCT(--($X143:$AE143&lt;&gt;""))=0,"OK",SUMPRODUCT(--($X143:$AE143&lt;&gt;""))&amp;" to fix"),"")</f>
        <v/>
      </c>
      <c r="AG143" s="25" t="str">
        <f>IF(COUNTA($B143:$J143,$L143:$M143,$O143:$V143)&gt;0,SUMPRODUCT((Subjects!$O$5:$O$29&lt;&gt;"")*(Subjects!$P$5:$P$29&lt;&gt;"")*(COUNTIF($K143:$S143,Subjects!$O$5:$O$29&amp;"")&gt;0)*(COUNTIF($K143:$S143,Subjects!$P$5:$P$29&amp;"")&gt;0)),"")</f>
        <v/>
      </c>
      <c r="AH143" s="25" t="str">
        <f>IF(SUM($AG143)=0,"",LOOKUP(2,1/((Subjects!$O$5:$O$29&lt;&gt;"")*(Subjects!$P$5:$P$29&lt;&gt;"")*(COUNTIF($K143:$S143,Subjects!$O$5:$O$29&amp;"")&gt;0)*(COUNTIF($K143:$S143,Subjects!$P$5:$P$29&amp;"")&gt;0)),Subjects!$Q$5:$Q$29))</f>
        <v/>
      </c>
    </row>
    <row r="144" spans="1:34" x14ac:dyDescent="0.25">
      <c r="A144" s="19">
        <v>139</v>
      </c>
      <c r="B144" s="8"/>
      <c r="C144" s="20"/>
      <c r="D144" s="4"/>
      <c r="E144" s="8"/>
      <c r="F144" s="21"/>
      <c r="G144" s="8"/>
      <c r="H144" s="4"/>
      <c r="I144" s="4"/>
      <c r="J144" s="4"/>
      <c r="K144" s="8" t="s">
        <v>50</v>
      </c>
      <c r="L144" s="4"/>
      <c r="M144" s="4"/>
      <c r="N144" s="4" t="s">
        <v>53</v>
      </c>
      <c r="O144" s="4"/>
      <c r="P144" s="4"/>
      <c r="Q144" s="4"/>
      <c r="R144" s="4"/>
      <c r="S144" s="4"/>
      <c r="T144" s="8"/>
      <c r="U144" s="8"/>
      <c r="V144" s="8"/>
      <c r="W144" s="22" t="str">
        <f>IF(COUNTA($B144:$J144,$L144:$M144,$O144:$V144)&gt;0,COUNTA($K144:$S144),"")</f>
        <v/>
      </c>
      <c r="X144" s="23" t="str">
        <f>IF(COUNTA($B144:$J144,$L144:$M144,$O144:$V144)&gt;0,MID(IF($B144="","; Section","")&amp;IF($C144="","; Admission no.","")&amp;IF($D144="","; Name","")&amp;IF($E144="","; Gender","")&amp;IF($F144="","; Date of birth","")&amp;IF($G144="","; Nationality","")&amp;IF(COUNTA($H144:$J144)=0,"; Parent or guardian",""),3,300),"")</f>
        <v/>
      </c>
      <c r="Y144" s="23" t="str">
        <f>IF(COUNTA($B144:$J144,$L144:$M144,$O144:$V144)&gt;0,MID(IF($D144="","",IF($D144&lt;&gt;TRIM($D144),"; Name: extra spaces","")&amp;IF(SUMPRODUCT(--ISNUMBER(FIND(" "&amp;{"a","b","c","d","e","f","g","h","i","j","k","l","m","n","o","p","q","r","s","t","u","v","w","x","y","z"}," "&amp;$D144)))&gt;0,"; Name: small first letter",""))&amp;IF($H144="","",IF($H144&lt;&gt;TRIM($H144),"; Mother: extra spaces","")&amp;IF(SUMPRODUCT(--ISNUMBER(FIND(" "&amp;{"a","b","c","d","e","f","g","h","i","j","k","l","m","n","o","p","q","r","s","t","u","v","w","x","y","z"}," "&amp;$H144)))&gt;0,"; Mother: small first letter",""))&amp;IF($I144="","",IF($I144&lt;&gt;TRIM($I144),"; Father: extra spaces","")&amp;IF(SUMPRODUCT(--ISNUMBER(FIND(" "&amp;{"a","b","c","d","e","f","g","h","i","j","k","l","m","n","o","p","q","r","s","t","u","v","w","x","y","z"}," "&amp;$I144)))&gt;0,"; Father: small first letter",""))&amp;IF($J144="","",IF($J144&lt;&gt;TRIM($J144),"; Guardian: extra spaces","")&amp;IF(SUMPRODUCT(--ISNUMBER(FIND(" "&amp;{"a","b","c","d","e","f","g","h","i","j","k","l","m","n","o","p","q","r","s","t","u","v","w","x","y","z"}," "&amp;$J144)))&gt;0,"; Guardian: small first letter","")),3,300),"")</f>
        <v/>
      </c>
      <c r="Z144" s="23" t="str">
        <f>IF(OR(NOT(COUNTA($B144:$J144,$L144:$M144,$O144:$V144)&gt;0),$F144=""),"",IF(NOT(ISNUMBER($F144)),"Not a date",IF(OR((YEAR(Setup!$B$8)-YEAR($F144)-IF(OR(MONTH($F144)&gt;MONTH(Setup!$B$8),AND(MONTH($F144)=MONTH(Setup!$B$8),DAY($F144)&gt;DAY(Setup!$B$8))),1,0))&lt;Setup!$B$10,(YEAR(Setup!$B$8)-YEAR($F144)-IF(OR(MONTH($F144)&gt;MONTH(Setup!$B$8),AND(MONTH($F144)=MONTH(Setup!$B$8),DAY($F144)&gt;DAY(Setup!$B$8))),1,0))&gt;Setup!$C$10),"Age "&amp;(YEAR(Setup!$B$8)-YEAR($F144)-IF(OR(MONTH($F144)&gt;MONTH(Setup!$B$8),AND(MONTH($F144)=MONTH(Setup!$B$8),DAY($F144)&gt;DAY(Setup!$B$8))),1,0))&amp;": check the date","")))</f>
        <v/>
      </c>
      <c r="AA144" s="23" t="str">
        <f>IF(COUNTA($B144:$J144,$L144:$M144,$O144:$V144)&gt;0,MID(IF($K144="","; English missing","")&amp;IF($N144="","; History, Civics and Geography missing","")&amp;IF(AND($T144&lt;&gt;"Y",COUNTA($L144:$M144)=0),"; No second language","")&amp;IF(AND($T144="Y",COUNTA($L144:$M144)&gt;0),"; Exempt, but a second language is filled in","")&amp;IF(AND(COUNTA($L144:$M144)=2,$L144&lt;&gt;"Hindi",$M144&lt;&gt;"Hindi"),"; Two second languages: one must be Hindi",""),3,300),"")</f>
        <v/>
      </c>
      <c r="AB144" s="23" t="str">
        <f>IF(COUNTA($B144:$J144,$L144:$M144,$O144:$V144)&gt;0,IF(COUNTA($O144:$Q144)&lt;2,"Needs 2 or 3, has "&amp;COUNTA($O144:$Q144),""),"")</f>
        <v/>
      </c>
      <c r="AC144" s="23" t="str">
        <f>IF(COUNTA($B144:$J144,$L144:$M144,$O144:$V144)&gt;0,IF(COUNTA($R144:$S144)=0,"Needs 1 or 2",IF(AND($R144&lt;&gt;"",$S144&lt;&gt;"",IFERROR(INDEX(Subjects!$F$5:$F$32,MATCH($R144,Subjects!$E$5:$E$32,0)),"?")=IFERROR(INDEX(Subjects!$F$5:$F$32,MATCH($S144,Subjects!$E$5:$E$32,0)),"!")),"Two must be one from A, one from B","")),"")</f>
        <v/>
      </c>
      <c r="AD144" s="23" t="str">
        <f>IF(COUNTA($B144:$J144,$L144:$M144,$O144:$V144)&gt;0,MID(IF(SUM($AG144)=0,"","; "&amp;INDEX(Subjects!$O$5:$O$29,$AH144)&amp;" with "&amp;INDEX(Subjects!$P$5:$P$29,$AH144)&amp;IF($AG144&gt;1," (+"&amp;($AG144-1)&amp;" more)",""))&amp;IF(SUMPRODUCT(($K144:$S144&lt;&gt;"")*(COUNTIF($K144:$S144,$K144:$S144&amp;"")&gt;1))&gt;0,"; Same subject twice",""),3,300),"")</f>
        <v/>
      </c>
      <c r="AE144" s="23" t="str">
        <f>IF(COUNTA($B144:$J144,$L144:$M144,$O144:$V144)&gt;0,MID(IF($U144&lt;&gt;"Y","; Photo","")&amp;IF($V144&lt;&gt;"Y","; Signature",""),3,50),"")</f>
        <v/>
      </c>
      <c r="AF144" s="24" t="str">
        <f>IF(COUNTA($B144:$J144,$L144:$M144,$O144:$V144)&gt;0,IF(SUMPRODUCT(--($X144:$AE144&lt;&gt;""))=0,"OK",SUMPRODUCT(--($X144:$AE144&lt;&gt;""))&amp;" to fix"),"")</f>
        <v/>
      </c>
      <c r="AG144" s="25" t="str">
        <f>IF(COUNTA($B144:$J144,$L144:$M144,$O144:$V144)&gt;0,SUMPRODUCT((Subjects!$O$5:$O$29&lt;&gt;"")*(Subjects!$P$5:$P$29&lt;&gt;"")*(COUNTIF($K144:$S144,Subjects!$O$5:$O$29&amp;"")&gt;0)*(COUNTIF($K144:$S144,Subjects!$P$5:$P$29&amp;"")&gt;0)),"")</f>
        <v/>
      </c>
      <c r="AH144" s="25" t="str">
        <f>IF(SUM($AG144)=0,"",LOOKUP(2,1/((Subjects!$O$5:$O$29&lt;&gt;"")*(Subjects!$P$5:$P$29&lt;&gt;"")*(COUNTIF($K144:$S144,Subjects!$O$5:$O$29&amp;"")&gt;0)*(COUNTIF($K144:$S144,Subjects!$P$5:$P$29&amp;"")&gt;0)),Subjects!$Q$5:$Q$29))</f>
        <v/>
      </c>
    </row>
    <row r="145" spans="1:34" x14ac:dyDescent="0.25">
      <c r="A145" s="19">
        <v>140</v>
      </c>
      <c r="B145" s="8"/>
      <c r="C145" s="20"/>
      <c r="D145" s="4"/>
      <c r="E145" s="8"/>
      <c r="F145" s="21"/>
      <c r="G145" s="8"/>
      <c r="H145" s="4"/>
      <c r="I145" s="4"/>
      <c r="J145" s="4"/>
      <c r="K145" s="8" t="s">
        <v>50</v>
      </c>
      <c r="L145" s="4"/>
      <c r="M145" s="4"/>
      <c r="N145" s="4" t="s">
        <v>53</v>
      </c>
      <c r="O145" s="4"/>
      <c r="P145" s="4"/>
      <c r="Q145" s="4"/>
      <c r="R145" s="4"/>
      <c r="S145" s="4"/>
      <c r="T145" s="8"/>
      <c r="U145" s="8"/>
      <c r="V145" s="8"/>
      <c r="W145" s="22" t="str">
        <f>IF(COUNTA($B145:$J145,$L145:$M145,$O145:$V145)&gt;0,COUNTA($K145:$S145),"")</f>
        <v/>
      </c>
      <c r="X145" s="23" t="str">
        <f>IF(COUNTA($B145:$J145,$L145:$M145,$O145:$V145)&gt;0,MID(IF($B145="","; Section","")&amp;IF($C145="","; Admission no.","")&amp;IF($D145="","; Name","")&amp;IF($E145="","; Gender","")&amp;IF($F145="","; Date of birth","")&amp;IF($G145="","; Nationality","")&amp;IF(COUNTA($H145:$J145)=0,"; Parent or guardian",""),3,300),"")</f>
        <v/>
      </c>
      <c r="Y145" s="23" t="str">
        <f>IF(COUNTA($B145:$J145,$L145:$M145,$O145:$V145)&gt;0,MID(IF($D145="","",IF($D145&lt;&gt;TRIM($D145),"; Name: extra spaces","")&amp;IF(SUMPRODUCT(--ISNUMBER(FIND(" "&amp;{"a","b","c","d","e","f","g","h","i","j","k","l","m","n","o","p","q","r","s","t","u","v","w","x","y","z"}," "&amp;$D145)))&gt;0,"; Name: small first letter",""))&amp;IF($H145="","",IF($H145&lt;&gt;TRIM($H145),"; Mother: extra spaces","")&amp;IF(SUMPRODUCT(--ISNUMBER(FIND(" "&amp;{"a","b","c","d","e","f","g","h","i","j","k","l","m","n","o","p","q","r","s","t","u","v","w","x","y","z"}," "&amp;$H145)))&gt;0,"; Mother: small first letter",""))&amp;IF($I145="","",IF($I145&lt;&gt;TRIM($I145),"; Father: extra spaces","")&amp;IF(SUMPRODUCT(--ISNUMBER(FIND(" "&amp;{"a","b","c","d","e","f","g","h","i","j","k","l","m","n","o","p","q","r","s","t","u","v","w","x","y","z"}," "&amp;$I145)))&gt;0,"; Father: small first letter",""))&amp;IF($J145="","",IF($J145&lt;&gt;TRIM($J145),"; Guardian: extra spaces","")&amp;IF(SUMPRODUCT(--ISNUMBER(FIND(" "&amp;{"a","b","c","d","e","f","g","h","i","j","k","l","m","n","o","p","q","r","s","t","u","v","w","x","y","z"}," "&amp;$J145)))&gt;0,"; Guardian: small first letter","")),3,300),"")</f>
        <v/>
      </c>
      <c r="Z145" s="23" t="str">
        <f>IF(OR(NOT(COUNTA($B145:$J145,$L145:$M145,$O145:$V145)&gt;0),$F145=""),"",IF(NOT(ISNUMBER($F145)),"Not a date",IF(OR((YEAR(Setup!$B$8)-YEAR($F145)-IF(OR(MONTH($F145)&gt;MONTH(Setup!$B$8),AND(MONTH($F145)=MONTH(Setup!$B$8),DAY($F145)&gt;DAY(Setup!$B$8))),1,0))&lt;Setup!$B$10,(YEAR(Setup!$B$8)-YEAR($F145)-IF(OR(MONTH($F145)&gt;MONTH(Setup!$B$8),AND(MONTH($F145)=MONTH(Setup!$B$8),DAY($F145)&gt;DAY(Setup!$B$8))),1,0))&gt;Setup!$C$10),"Age "&amp;(YEAR(Setup!$B$8)-YEAR($F145)-IF(OR(MONTH($F145)&gt;MONTH(Setup!$B$8),AND(MONTH($F145)=MONTH(Setup!$B$8),DAY($F145)&gt;DAY(Setup!$B$8))),1,0))&amp;": check the date","")))</f>
        <v/>
      </c>
      <c r="AA145" s="23" t="str">
        <f>IF(COUNTA($B145:$J145,$L145:$M145,$O145:$V145)&gt;0,MID(IF($K145="","; English missing","")&amp;IF($N145="","; History, Civics and Geography missing","")&amp;IF(AND($T145&lt;&gt;"Y",COUNTA($L145:$M145)=0),"; No second language","")&amp;IF(AND($T145="Y",COUNTA($L145:$M145)&gt;0),"; Exempt, but a second language is filled in","")&amp;IF(AND(COUNTA($L145:$M145)=2,$L145&lt;&gt;"Hindi",$M145&lt;&gt;"Hindi"),"; Two second languages: one must be Hindi",""),3,300),"")</f>
        <v/>
      </c>
      <c r="AB145" s="23" t="str">
        <f>IF(COUNTA($B145:$J145,$L145:$M145,$O145:$V145)&gt;0,IF(COUNTA($O145:$Q145)&lt;2,"Needs 2 or 3, has "&amp;COUNTA($O145:$Q145),""),"")</f>
        <v/>
      </c>
      <c r="AC145" s="23" t="str">
        <f>IF(COUNTA($B145:$J145,$L145:$M145,$O145:$V145)&gt;0,IF(COUNTA($R145:$S145)=0,"Needs 1 or 2",IF(AND($R145&lt;&gt;"",$S145&lt;&gt;"",IFERROR(INDEX(Subjects!$F$5:$F$32,MATCH($R145,Subjects!$E$5:$E$32,0)),"?")=IFERROR(INDEX(Subjects!$F$5:$F$32,MATCH($S145,Subjects!$E$5:$E$32,0)),"!")),"Two must be one from A, one from B","")),"")</f>
        <v/>
      </c>
      <c r="AD145" s="23" t="str">
        <f>IF(COUNTA($B145:$J145,$L145:$M145,$O145:$V145)&gt;0,MID(IF(SUM($AG145)=0,"","; "&amp;INDEX(Subjects!$O$5:$O$29,$AH145)&amp;" with "&amp;INDEX(Subjects!$P$5:$P$29,$AH145)&amp;IF($AG145&gt;1," (+"&amp;($AG145-1)&amp;" more)",""))&amp;IF(SUMPRODUCT(($K145:$S145&lt;&gt;"")*(COUNTIF($K145:$S145,$K145:$S145&amp;"")&gt;1))&gt;0,"; Same subject twice",""),3,300),"")</f>
        <v/>
      </c>
      <c r="AE145" s="23" t="str">
        <f>IF(COUNTA($B145:$J145,$L145:$M145,$O145:$V145)&gt;0,MID(IF($U145&lt;&gt;"Y","; Photo","")&amp;IF($V145&lt;&gt;"Y","; Signature",""),3,50),"")</f>
        <v/>
      </c>
      <c r="AF145" s="24" t="str">
        <f>IF(COUNTA($B145:$J145,$L145:$M145,$O145:$V145)&gt;0,IF(SUMPRODUCT(--($X145:$AE145&lt;&gt;""))=0,"OK",SUMPRODUCT(--($X145:$AE145&lt;&gt;""))&amp;" to fix"),"")</f>
        <v/>
      </c>
      <c r="AG145" s="25" t="str">
        <f>IF(COUNTA($B145:$J145,$L145:$M145,$O145:$V145)&gt;0,SUMPRODUCT((Subjects!$O$5:$O$29&lt;&gt;"")*(Subjects!$P$5:$P$29&lt;&gt;"")*(COUNTIF($K145:$S145,Subjects!$O$5:$O$29&amp;"")&gt;0)*(COUNTIF($K145:$S145,Subjects!$P$5:$P$29&amp;"")&gt;0)),"")</f>
        <v/>
      </c>
      <c r="AH145" s="25" t="str">
        <f>IF(SUM($AG145)=0,"",LOOKUP(2,1/((Subjects!$O$5:$O$29&lt;&gt;"")*(Subjects!$P$5:$P$29&lt;&gt;"")*(COUNTIF($K145:$S145,Subjects!$O$5:$O$29&amp;"")&gt;0)*(COUNTIF($K145:$S145,Subjects!$P$5:$P$29&amp;"")&gt;0)),Subjects!$Q$5:$Q$29))</f>
        <v/>
      </c>
    </row>
    <row r="146" spans="1:34" x14ac:dyDescent="0.25">
      <c r="A146" s="19">
        <v>141</v>
      </c>
      <c r="B146" s="8"/>
      <c r="C146" s="20"/>
      <c r="D146" s="4"/>
      <c r="E146" s="8"/>
      <c r="F146" s="21"/>
      <c r="G146" s="8"/>
      <c r="H146" s="4"/>
      <c r="I146" s="4"/>
      <c r="J146" s="4"/>
      <c r="K146" s="8" t="s">
        <v>50</v>
      </c>
      <c r="L146" s="4"/>
      <c r="M146" s="4"/>
      <c r="N146" s="4" t="s">
        <v>53</v>
      </c>
      <c r="O146" s="4"/>
      <c r="P146" s="4"/>
      <c r="Q146" s="4"/>
      <c r="R146" s="4"/>
      <c r="S146" s="4"/>
      <c r="T146" s="8"/>
      <c r="U146" s="8"/>
      <c r="V146" s="8"/>
      <c r="W146" s="22" t="str">
        <f>IF(COUNTA($B146:$J146,$L146:$M146,$O146:$V146)&gt;0,COUNTA($K146:$S146),"")</f>
        <v/>
      </c>
      <c r="X146" s="23" t="str">
        <f>IF(COUNTA($B146:$J146,$L146:$M146,$O146:$V146)&gt;0,MID(IF($B146="","; Section","")&amp;IF($C146="","; Admission no.","")&amp;IF($D146="","; Name","")&amp;IF($E146="","; Gender","")&amp;IF($F146="","; Date of birth","")&amp;IF($G146="","; Nationality","")&amp;IF(COUNTA($H146:$J146)=0,"; Parent or guardian",""),3,300),"")</f>
        <v/>
      </c>
      <c r="Y146" s="23" t="str">
        <f>IF(COUNTA($B146:$J146,$L146:$M146,$O146:$V146)&gt;0,MID(IF($D146="","",IF($D146&lt;&gt;TRIM($D146),"; Name: extra spaces","")&amp;IF(SUMPRODUCT(--ISNUMBER(FIND(" "&amp;{"a","b","c","d","e","f","g","h","i","j","k","l","m","n","o","p","q","r","s","t","u","v","w","x","y","z"}," "&amp;$D146)))&gt;0,"; Name: small first letter",""))&amp;IF($H146="","",IF($H146&lt;&gt;TRIM($H146),"; Mother: extra spaces","")&amp;IF(SUMPRODUCT(--ISNUMBER(FIND(" "&amp;{"a","b","c","d","e","f","g","h","i","j","k","l","m","n","o","p","q","r","s","t","u","v","w","x","y","z"}," "&amp;$H146)))&gt;0,"; Mother: small first letter",""))&amp;IF($I146="","",IF($I146&lt;&gt;TRIM($I146),"; Father: extra spaces","")&amp;IF(SUMPRODUCT(--ISNUMBER(FIND(" "&amp;{"a","b","c","d","e","f","g","h","i","j","k","l","m","n","o","p","q","r","s","t","u","v","w","x","y","z"}," "&amp;$I146)))&gt;0,"; Father: small first letter",""))&amp;IF($J146="","",IF($J146&lt;&gt;TRIM($J146),"; Guardian: extra spaces","")&amp;IF(SUMPRODUCT(--ISNUMBER(FIND(" "&amp;{"a","b","c","d","e","f","g","h","i","j","k","l","m","n","o","p","q","r","s","t","u","v","w","x","y","z"}," "&amp;$J146)))&gt;0,"; Guardian: small first letter","")),3,300),"")</f>
        <v/>
      </c>
      <c r="Z146" s="23" t="str">
        <f>IF(OR(NOT(COUNTA($B146:$J146,$L146:$M146,$O146:$V146)&gt;0),$F146=""),"",IF(NOT(ISNUMBER($F146)),"Not a date",IF(OR((YEAR(Setup!$B$8)-YEAR($F146)-IF(OR(MONTH($F146)&gt;MONTH(Setup!$B$8),AND(MONTH($F146)=MONTH(Setup!$B$8),DAY($F146)&gt;DAY(Setup!$B$8))),1,0))&lt;Setup!$B$10,(YEAR(Setup!$B$8)-YEAR($F146)-IF(OR(MONTH($F146)&gt;MONTH(Setup!$B$8),AND(MONTH($F146)=MONTH(Setup!$B$8),DAY($F146)&gt;DAY(Setup!$B$8))),1,0))&gt;Setup!$C$10),"Age "&amp;(YEAR(Setup!$B$8)-YEAR($F146)-IF(OR(MONTH($F146)&gt;MONTH(Setup!$B$8),AND(MONTH($F146)=MONTH(Setup!$B$8),DAY($F146)&gt;DAY(Setup!$B$8))),1,0))&amp;": check the date","")))</f>
        <v/>
      </c>
      <c r="AA146" s="23" t="str">
        <f>IF(COUNTA($B146:$J146,$L146:$M146,$O146:$V146)&gt;0,MID(IF($K146="","; English missing","")&amp;IF($N146="","; History, Civics and Geography missing","")&amp;IF(AND($T146&lt;&gt;"Y",COUNTA($L146:$M146)=0),"; No second language","")&amp;IF(AND($T146="Y",COUNTA($L146:$M146)&gt;0),"; Exempt, but a second language is filled in","")&amp;IF(AND(COUNTA($L146:$M146)=2,$L146&lt;&gt;"Hindi",$M146&lt;&gt;"Hindi"),"; Two second languages: one must be Hindi",""),3,300),"")</f>
        <v/>
      </c>
      <c r="AB146" s="23" t="str">
        <f>IF(COUNTA($B146:$J146,$L146:$M146,$O146:$V146)&gt;0,IF(COUNTA($O146:$Q146)&lt;2,"Needs 2 or 3, has "&amp;COUNTA($O146:$Q146),""),"")</f>
        <v/>
      </c>
      <c r="AC146" s="23" t="str">
        <f>IF(COUNTA($B146:$J146,$L146:$M146,$O146:$V146)&gt;0,IF(COUNTA($R146:$S146)=0,"Needs 1 or 2",IF(AND($R146&lt;&gt;"",$S146&lt;&gt;"",IFERROR(INDEX(Subjects!$F$5:$F$32,MATCH($R146,Subjects!$E$5:$E$32,0)),"?")=IFERROR(INDEX(Subjects!$F$5:$F$32,MATCH($S146,Subjects!$E$5:$E$32,0)),"!")),"Two must be one from A, one from B","")),"")</f>
        <v/>
      </c>
      <c r="AD146" s="23" t="str">
        <f>IF(COUNTA($B146:$J146,$L146:$M146,$O146:$V146)&gt;0,MID(IF(SUM($AG146)=0,"","; "&amp;INDEX(Subjects!$O$5:$O$29,$AH146)&amp;" with "&amp;INDEX(Subjects!$P$5:$P$29,$AH146)&amp;IF($AG146&gt;1," (+"&amp;($AG146-1)&amp;" more)",""))&amp;IF(SUMPRODUCT(($K146:$S146&lt;&gt;"")*(COUNTIF($K146:$S146,$K146:$S146&amp;"")&gt;1))&gt;0,"; Same subject twice",""),3,300),"")</f>
        <v/>
      </c>
      <c r="AE146" s="23" t="str">
        <f>IF(COUNTA($B146:$J146,$L146:$M146,$O146:$V146)&gt;0,MID(IF($U146&lt;&gt;"Y","; Photo","")&amp;IF($V146&lt;&gt;"Y","; Signature",""),3,50),"")</f>
        <v/>
      </c>
      <c r="AF146" s="24" t="str">
        <f>IF(COUNTA($B146:$J146,$L146:$M146,$O146:$V146)&gt;0,IF(SUMPRODUCT(--($X146:$AE146&lt;&gt;""))=0,"OK",SUMPRODUCT(--($X146:$AE146&lt;&gt;""))&amp;" to fix"),"")</f>
        <v/>
      </c>
      <c r="AG146" s="25" t="str">
        <f>IF(COUNTA($B146:$J146,$L146:$M146,$O146:$V146)&gt;0,SUMPRODUCT((Subjects!$O$5:$O$29&lt;&gt;"")*(Subjects!$P$5:$P$29&lt;&gt;"")*(COUNTIF($K146:$S146,Subjects!$O$5:$O$29&amp;"")&gt;0)*(COUNTIF($K146:$S146,Subjects!$P$5:$P$29&amp;"")&gt;0)),"")</f>
        <v/>
      </c>
      <c r="AH146" s="25" t="str">
        <f>IF(SUM($AG146)=0,"",LOOKUP(2,1/((Subjects!$O$5:$O$29&lt;&gt;"")*(Subjects!$P$5:$P$29&lt;&gt;"")*(COUNTIF($K146:$S146,Subjects!$O$5:$O$29&amp;"")&gt;0)*(COUNTIF($K146:$S146,Subjects!$P$5:$P$29&amp;"")&gt;0)),Subjects!$Q$5:$Q$29))</f>
        <v/>
      </c>
    </row>
    <row r="147" spans="1:34" x14ac:dyDescent="0.25">
      <c r="A147" s="19">
        <v>142</v>
      </c>
      <c r="B147" s="8"/>
      <c r="C147" s="20"/>
      <c r="D147" s="4"/>
      <c r="E147" s="8"/>
      <c r="F147" s="21"/>
      <c r="G147" s="8"/>
      <c r="H147" s="4"/>
      <c r="I147" s="4"/>
      <c r="J147" s="4"/>
      <c r="K147" s="8" t="s">
        <v>50</v>
      </c>
      <c r="L147" s="4"/>
      <c r="M147" s="4"/>
      <c r="N147" s="4" t="s">
        <v>53</v>
      </c>
      <c r="O147" s="4"/>
      <c r="P147" s="4"/>
      <c r="Q147" s="4"/>
      <c r="R147" s="4"/>
      <c r="S147" s="4"/>
      <c r="T147" s="8"/>
      <c r="U147" s="8"/>
      <c r="V147" s="8"/>
      <c r="W147" s="22" t="str">
        <f>IF(COUNTA($B147:$J147,$L147:$M147,$O147:$V147)&gt;0,COUNTA($K147:$S147),"")</f>
        <v/>
      </c>
      <c r="X147" s="23" t="str">
        <f>IF(COUNTA($B147:$J147,$L147:$M147,$O147:$V147)&gt;0,MID(IF($B147="","; Section","")&amp;IF($C147="","; Admission no.","")&amp;IF($D147="","; Name","")&amp;IF($E147="","; Gender","")&amp;IF($F147="","; Date of birth","")&amp;IF($G147="","; Nationality","")&amp;IF(COUNTA($H147:$J147)=0,"; Parent or guardian",""),3,300),"")</f>
        <v/>
      </c>
      <c r="Y147" s="23" t="str">
        <f>IF(COUNTA($B147:$J147,$L147:$M147,$O147:$V147)&gt;0,MID(IF($D147="","",IF($D147&lt;&gt;TRIM($D147),"; Name: extra spaces","")&amp;IF(SUMPRODUCT(--ISNUMBER(FIND(" "&amp;{"a","b","c","d","e","f","g","h","i","j","k","l","m","n","o","p","q","r","s","t","u","v","w","x","y","z"}," "&amp;$D147)))&gt;0,"; Name: small first letter",""))&amp;IF($H147="","",IF($H147&lt;&gt;TRIM($H147),"; Mother: extra spaces","")&amp;IF(SUMPRODUCT(--ISNUMBER(FIND(" "&amp;{"a","b","c","d","e","f","g","h","i","j","k","l","m","n","o","p","q","r","s","t","u","v","w","x","y","z"}," "&amp;$H147)))&gt;0,"; Mother: small first letter",""))&amp;IF($I147="","",IF($I147&lt;&gt;TRIM($I147),"; Father: extra spaces","")&amp;IF(SUMPRODUCT(--ISNUMBER(FIND(" "&amp;{"a","b","c","d","e","f","g","h","i","j","k","l","m","n","o","p","q","r","s","t","u","v","w","x","y","z"}," "&amp;$I147)))&gt;0,"; Father: small first letter",""))&amp;IF($J147="","",IF($J147&lt;&gt;TRIM($J147),"; Guardian: extra spaces","")&amp;IF(SUMPRODUCT(--ISNUMBER(FIND(" "&amp;{"a","b","c","d","e","f","g","h","i","j","k","l","m","n","o","p","q","r","s","t","u","v","w","x","y","z"}," "&amp;$J147)))&gt;0,"; Guardian: small first letter","")),3,300),"")</f>
        <v/>
      </c>
      <c r="Z147" s="23" t="str">
        <f>IF(OR(NOT(COUNTA($B147:$J147,$L147:$M147,$O147:$V147)&gt;0),$F147=""),"",IF(NOT(ISNUMBER($F147)),"Not a date",IF(OR((YEAR(Setup!$B$8)-YEAR($F147)-IF(OR(MONTH($F147)&gt;MONTH(Setup!$B$8),AND(MONTH($F147)=MONTH(Setup!$B$8),DAY($F147)&gt;DAY(Setup!$B$8))),1,0))&lt;Setup!$B$10,(YEAR(Setup!$B$8)-YEAR($F147)-IF(OR(MONTH($F147)&gt;MONTH(Setup!$B$8),AND(MONTH($F147)=MONTH(Setup!$B$8),DAY($F147)&gt;DAY(Setup!$B$8))),1,0))&gt;Setup!$C$10),"Age "&amp;(YEAR(Setup!$B$8)-YEAR($F147)-IF(OR(MONTH($F147)&gt;MONTH(Setup!$B$8),AND(MONTH($F147)=MONTH(Setup!$B$8),DAY($F147)&gt;DAY(Setup!$B$8))),1,0))&amp;": check the date","")))</f>
        <v/>
      </c>
      <c r="AA147" s="23" t="str">
        <f>IF(COUNTA($B147:$J147,$L147:$M147,$O147:$V147)&gt;0,MID(IF($K147="","; English missing","")&amp;IF($N147="","; History, Civics and Geography missing","")&amp;IF(AND($T147&lt;&gt;"Y",COUNTA($L147:$M147)=0),"; No second language","")&amp;IF(AND($T147="Y",COUNTA($L147:$M147)&gt;0),"; Exempt, but a second language is filled in","")&amp;IF(AND(COUNTA($L147:$M147)=2,$L147&lt;&gt;"Hindi",$M147&lt;&gt;"Hindi"),"; Two second languages: one must be Hindi",""),3,300),"")</f>
        <v/>
      </c>
      <c r="AB147" s="23" t="str">
        <f>IF(COUNTA($B147:$J147,$L147:$M147,$O147:$V147)&gt;0,IF(COUNTA($O147:$Q147)&lt;2,"Needs 2 or 3, has "&amp;COUNTA($O147:$Q147),""),"")</f>
        <v/>
      </c>
      <c r="AC147" s="23" t="str">
        <f>IF(COUNTA($B147:$J147,$L147:$M147,$O147:$V147)&gt;0,IF(COUNTA($R147:$S147)=0,"Needs 1 or 2",IF(AND($R147&lt;&gt;"",$S147&lt;&gt;"",IFERROR(INDEX(Subjects!$F$5:$F$32,MATCH($R147,Subjects!$E$5:$E$32,0)),"?")=IFERROR(INDEX(Subjects!$F$5:$F$32,MATCH($S147,Subjects!$E$5:$E$32,0)),"!")),"Two must be one from A, one from B","")),"")</f>
        <v/>
      </c>
      <c r="AD147" s="23" t="str">
        <f>IF(COUNTA($B147:$J147,$L147:$M147,$O147:$V147)&gt;0,MID(IF(SUM($AG147)=0,"","; "&amp;INDEX(Subjects!$O$5:$O$29,$AH147)&amp;" with "&amp;INDEX(Subjects!$P$5:$P$29,$AH147)&amp;IF($AG147&gt;1," (+"&amp;($AG147-1)&amp;" more)",""))&amp;IF(SUMPRODUCT(($K147:$S147&lt;&gt;"")*(COUNTIF($K147:$S147,$K147:$S147&amp;"")&gt;1))&gt;0,"; Same subject twice",""),3,300),"")</f>
        <v/>
      </c>
      <c r="AE147" s="23" t="str">
        <f>IF(COUNTA($B147:$J147,$L147:$M147,$O147:$V147)&gt;0,MID(IF($U147&lt;&gt;"Y","; Photo","")&amp;IF($V147&lt;&gt;"Y","; Signature",""),3,50),"")</f>
        <v/>
      </c>
      <c r="AF147" s="24" t="str">
        <f>IF(COUNTA($B147:$J147,$L147:$M147,$O147:$V147)&gt;0,IF(SUMPRODUCT(--($X147:$AE147&lt;&gt;""))=0,"OK",SUMPRODUCT(--($X147:$AE147&lt;&gt;""))&amp;" to fix"),"")</f>
        <v/>
      </c>
      <c r="AG147" s="25" t="str">
        <f>IF(COUNTA($B147:$J147,$L147:$M147,$O147:$V147)&gt;0,SUMPRODUCT((Subjects!$O$5:$O$29&lt;&gt;"")*(Subjects!$P$5:$P$29&lt;&gt;"")*(COUNTIF($K147:$S147,Subjects!$O$5:$O$29&amp;"")&gt;0)*(COUNTIF($K147:$S147,Subjects!$P$5:$P$29&amp;"")&gt;0)),"")</f>
        <v/>
      </c>
      <c r="AH147" s="25" t="str">
        <f>IF(SUM($AG147)=0,"",LOOKUP(2,1/((Subjects!$O$5:$O$29&lt;&gt;"")*(Subjects!$P$5:$P$29&lt;&gt;"")*(COUNTIF($K147:$S147,Subjects!$O$5:$O$29&amp;"")&gt;0)*(COUNTIF($K147:$S147,Subjects!$P$5:$P$29&amp;"")&gt;0)),Subjects!$Q$5:$Q$29))</f>
        <v/>
      </c>
    </row>
    <row r="148" spans="1:34" x14ac:dyDescent="0.25">
      <c r="A148" s="19">
        <v>143</v>
      </c>
      <c r="B148" s="8"/>
      <c r="C148" s="20"/>
      <c r="D148" s="4"/>
      <c r="E148" s="8"/>
      <c r="F148" s="21"/>
      <c r="G148" s="8"/>
      <c r="H148" s="4"/>
      <c r="I148" s="4"/>
      <c r="J148" s="4"/>
      <c r="K148" s="8" t="s">
        <v>50</v>
      </c>
      <c r="L148" s="4"/>
      <c r="M148" s="4"/>
      <c r="N148" s="4" t="s">
        <v>53</v>
      </c>
      <c r="O148" s="4"/>
      <c r="P148" s="4"/>
      <c r="Q148" s="4"/>
      <c r="R148" s="4"/>
      <c r="S148" s="4"/>
      <c r="T148" s="8"/>
      <c r="U148" s="8"/>
      <c r="V148" s="8"/>
      <c r="W148" s="22" t="str">
        <f>IF(COUNTA($B148:$J148,$L148:$M148,$O148:$V148)&gt;0,COUNTA($K148:$S148),"")</f>
        <v/>
      </c>
      <c r="X148" s="23" t="str">
        <f>IF(COUNTA($B148:$J148,$L148:$M148,$O148:$V148)&gt;0,MID(IF($B148="","; Section","")&amp;IF($C148="","; Admission no.","")&amp;IF($D148="","; Name","")&amp;IF($E148="","; Gender","")&amp;IF($F148="","; Date of birth","")&amp;IF($G148="","; Nationality","")&amp;IF(COUNTA($H148:$J148)=0,"; Parent or guardian",""),3,300),"")</f>
        <v/>
      </c>
      <c r="Y148" s="23" t="str">
        <f>IF(COUNTA($B148:$J148,$L148:$M148,$O148:$V148)&gt;0,MID(IF($D148="","",IF($D148&lt;&gt;TRIM($D148),"; Name: extra spaces","")&amp;IF(SUMPRODUCT(--ISNUMBER(FIND(" "&amp;{"a","b","c","d","e","f","g","h","i","j","k","l","m","n","o","p","q","r","s","t","u","v","w","x","y","z"}," "&amp;$D148)))&gt;0,"; Name: small first letter",""))&amp;IF($H148="","",IF($H148&lt;&gt;TRIM($H148),"; Mother: extra spaces","")&amp;IF(SUMPRODUCT(--ISNUMBER(FIND(" "&amp;{"a","b","c","d","e","f","g","h","i","j","k","l","m","n","o","p","q","r","s","t","u","v","w","x","y","z"}," "&amp;$H148)))&gt;0,"; Mother: small first letter",""))&amp;IF($I148="","",IF($I148&lt;&gt;TRIM($I148),"; Father: extra spaces","")&amp;IF(SUMPRODUCT(--ISNUMBER(FIND(" "&amp;{"a","b","c","d","e","f","g","h","i","j","k","l","m","n","o","p","q","r","s","t","u","v","w","x","y","z"}," "&amp;$I148)))&gt;0,"; Father: small first letter",""))&amp;IF($J148="","",IF($J148&lt;&gt;TRIM($J148),"; Guardian: extra spaces","")&amp;IF(SUMPRODUCT(--ISNUMBER(FIND(" "&amp;{"a","b","c","d","e","f","g","h","i","j","k","l","m","n","o","p","q","r","s","t","u","v","w","x","y","z"}," "&amp;$J148)))&gt;0,"; Guardian: small first letter","")),3,300),"")</f>
        <v/>
      </c>
      <c r="Z148" s="23" t="str">
        <f>IF(OR(NOT(COUNTA($B148:$J148,$L148:$M148,$O148:$V148)&gt;0),$F148=""),"",IF(NOT(ISNUMBER($F148)),"Not a date",IF(OR((YEAR(Setup!$B$8)-YEAR($F148)-IF(OR(MONTH($F148)&gt;MONTH(Setup!$B$8),AND(MONTH($F148)=MONTH(Setup!$B$8),DAY($F148)&gt;DAY(Setup!$B$8))),1,0))&lt;Setup!$B$10,(YEAR(Setup!$B$8)-YEAR($F148)-IF(OR(MONTH($F148)&gt;MONTH(Setup!$B$8),AND(MONTH($F148)=MONTH(Setup!$B$8),DAY($F148)&gt;DAY(Setup!$B$8))),1,0))&gt;Setup!$C$10),"Age "&amp;(YEAR(Setup!$B$8)-YEAR($F148)-IF(OR(MONTH($F148)&gt;MONTH(Setup!$B$8),AND(MONTH($F148)=MONTH(Setup!$B$8),DAY($F148)&gt;DAY(Setup!$B$8))),1,0))&amp;": check the date","")))</f>
        <v/>
      </c>
      <c r="AA148" s="23" t="str">
        <f>IF(COUNTA($B148:$J148,$L148:$M148,$O148:$V148)&gt;0,MID(IF($K148="","; English missing","")&amp;IF($N148="","; History, Civics and Geography missing","")&amp;IF(AND($T148&lt;&gt;"Y",COUNTA($L148:$M148)=0),"; No second language","")&amp;IF(AND($T148="Y",COUNTA($L148:$M148)&gt;0),"; Exempt, but a second language is filled in","")&amp;IF(AND(COUNTA($L148:$M148)=2,$L148&lt;&gt;"Hindi",$M148&lt;&gt;"Hindi"),"; Two second languages: one must be Hindi",""),3,300),"")</f>
        <v/>
      </c>
      <c r="AB148" s="23" t="str">
        <f>IF(COUNTA($B148:$J148,$L148:$M148,$O148:$V148)&gt;0,IF(COUNTA($O148:$Q148)&lt;2,"Needs 2 or 3, has "&amp;COUNTA($O148:$Q148),""),"")</f>
        <v/>
      </c>
      <c r="AC148" s="23" t="str">
        <f>IF(COUNTA($B148:$J148,$L148:$M148,$O148:$V148)&gt;0,IF(COUNTA($R148:$S148)=0,"Needs 1 or 2",IF(AND($R148&lt;&gt;"",$S148&lt;&gt;"",IFERROR(INDEX(Subjects!$F$5:$F$32,MATCH($R148,Subjects!$E$5:$E$32,0)),"?")=IFERROR(INDEX(Subjects!$F$5:$F$32,MATCH($S148,Subjects!$E$5:$E$32,0)),"!")),"Two must be one from A, one from B","")),"")</f>
        <v/>
      </c>
      <c r="AD148" s="23" t="str">
        <f>IF(COUNTA($B148:$J148,$L148:$M148,$O148:$V148)&gt;0,MID(IF(SUM($AG148)=0,"","; "&amp;INDEX(Subjects!$O$5:$O$29,$AH148)&amp;" with "&amp;INDEX(Subjects!$P$5:$P$29,$AH148)&amp;IF($AG148&gt;1," (+"&amp;($AG148-1)&amp;" more)",""))&amp;IF(SUMPRODUCT(($K148:$S148&lt;&gt;"")*(COUNTIF($K148:$S148,$K148:$S148&amp;"")&gt;1))&gt;0,"; Same subject twice",""),3,300),"")</f>
        <v/>
      </c>
      <c r="AE148" s="23" t="str">
        <f>IF(COUNTA($B148:$J148,$L148:$M148,$O148:$V148)&gt;0,MID(IF($U148&lt;&gt;"Y","; Photo","")&amp;IF($V148&lt;&gt;"Y","; Signature",""),3,50),"")</f>
        <v/>
      </c>
      <c r="AF148" s="24" t="str">
        <f>IF(COUNTA($B148:$J148,$L148:$M148,$O148:$V148)&gt;0,IF(SUMPRODUCT(--($X148:$AE148&lt;&gt;""))=0,"OK",SUMPRODUCT(--($X148:$AE148&lt;&gt;""))&amp;" to fix"),"")</f>
        <v/>
      </c>
      <c r="AG148" s="25" t="str">
        <f>IF(COUNTA($B148:$J148,$L148:$M148,$O148:$V148)&gt;0,SUMPRODUCT((Subjects!$O$5:$O$29&lt;&gt;"")*(Subjects!$P$5:$P$29&lt;&gt;"")*(COUNTIF($K148:$S148,Subjects!$O$5:$O$29&amp;"")&gt;0)*(COUNTIF($K148:$S148,Subjects!$P$5:$P$29&amp;"")&gt;0)),"")</f>
        <v/>
      </c>
      <c r="AH148" s="25" t="str">
        <f>IF(SUM($AG148)=0,"",LOOKUP(2,1/((Subjects!$O$5:$O$29&lt;&gt;"")*(Subjects!$P$5:$P$29&lt;&gt;"")*(COUNTIF($K148:$S148,Subjects!$O$5:$O$29&amp;"")&gt;0)*(COUNTIF($K148:$S148,Subjects!$P$5:$P$29&amp;"")&gt;0)),Subjects!$Q$5:$Q$29))</f>
        <v/>
      </c>
    </row>
    <row r="149" spans="1:34" x14ac:dyDescent="0.25">
      <c r="A149" s="19">
        <v>144</v>
      </c>
      <c r="B149" s="8"/>
      <c r="C149" s="20"/>
      <c r="D149" s="4"/>
      <c r="E149" s="8"/>
      <c r="F149" s="21"/>
      <c r="G149" s="8"/>
      <c r="H149" s="4"/>
      <c r="I149" s="4"/>
      <c r="J149" s="4"/>
      <c r="K149" s="8" t="s">
        <v>50</v>
      </c>
      <c r="L149" s="4"/>
      <c r="M149" s="4"/>
      <c r="N149" s="4" t="s">
        <v>53</v>
      </c>
      <c r="O149" s="4"/>
      <c r="P149" s="4"/>
      <c r="Q149" s="4"/>
      <c r="R149" s="4"/>
      <c r="S149" s="4"/>
      <c r="T149" s="8"/>
      <c r="U149" s="8"/>
      <c r="V149" s="8"/>
      <c r="W149" s="22" t="str">
        <f>IF(COUNTA($B149:$J149,$L149:$M149,$O149:$V149)&gt;0,COUNTA($K149:$S149),"")</f>
        <v/>
      </c>
      <c r="X149" s="23" t="str">
        <f>IF(COUNTA($B149:$J149,$L149:$M149,$O149:$V149)&gt;0,MID(IF($B149="","; Section","")&amp;IF($C149="","; Admission no.","")&amp;IF($D149="","; Name","")&amp;IF($E149="","; Gender","")&amp;IF($F149="","; Date of birth","")&amp;IF($G149="","; Nationality","")&amp;IF(COUNTA($H149:$J149)=0,"; Parent or guardian",""),3,300),"")</f>
        <v/>
      </c>
      <c r="Y149" s="23" t="str">
        <f>IF(COUNTA($B149:$J149,$L149:$M149,$O149:$V149)&gt;0,MID(IF($D149="","",IF($D149&lt;&gt;TRIM($D149),"; Name: extra spaces","")&amp;IF(SUMPRODUCT(--ISNUMBER(FIND(" "&amp;{"a","b","c","d","e","f","g","h","i","j","k","l","m","n","o","p","q","r","s","t","u","v","w","x","y","z"}," "&amp;$D149)))&gt;0,"; Name: small first letter",""))&amp;IF($H149="","",IF($H149&lt;&gt;TRIM($H149),"; Mother: extra spaces","")&amp;IF(SUMPRODUCT(--ISNUMBER(FIND(" "&amp;{"a","b","c","d","e","f","g","h","i","j","k","l","m","n","o","p","q","r","s","t","u","v","w","x","y","z"}," "&amp;$H149)))&gt;0,"; Mother: small first letter",""))&amp;IF($I149="","",IF($I149&lt;&gt;TRIM($I149),"; Father: extra spaces","")&amp;IF(SUMPRODUCT(--ISNUMBER(FIND(" "&amp;{"a","b","c","d","e","f","g","h","i","j","k","l","m","n","o","p","q","r","s","t","u","v","w","x","y","z"}," "&amp;$I149)))&gt;0,"; Father: small first letter",""))&amp;IF($J149="","",IF($J149&lt;&gt;TRIM($J149),"; Guardian: extra spaces","")&amp;IF(SUMPRODUCT(--ISNUMBER(FIND(" "&amp;{"a","b","c","d","e","f","g","h","i","j","k","l","m","n","o","p","q","r","s","t","u","v","w","x","y","z"}," "&amp;$J149)))&gt;0,"; Guardian: small first letter","")),3,300),"")</f>
        <v/>
      </c>
      <c r="Z149" s="23" t="str">
        <f>IF(OR(NOT(COUNTA($B149:$J149,$L149:$M149,$O149:$V149)&gt;0),$F149=""),"",IF(NOT(ISNUMBER($F149)),"Not a date",IF(OR((YEAR(Setup!$B$8)-YEAR($F149)-IF(OR(MONTH($F149)&gt;MONTH(Setup!$B$8),AND(MONTH($F149)=MONTH(Setup!$B$8),DAY($F149)&gt;DAY(Setup!$B$8))),1,0))&lt;Setup!$B$10,(YEAR(Setup!$B$8)-YEAR($F149)-IF(OR(MONTH($F149)&gt;MONTH(Setup!$B$8),AND(MONTH($F149)=MONTH(Setup!$B$8),DAY($F149)&gt;DAY(Setup!$B$8))),1,0))&gt;Setup!$C$10),"Age "&amp;(YEAR(Setup!$B$8)-YEAR($F149)-IF(OR(MONTH($F149)&gt;MONTH(Setup!$B$8),AND(MONTH($F149)=MONTH(Setup!$B$8),DAY($F149)&gt;DAY(Setup!$B$8))),1,0))&amp;": check the date","")))</f>
        <v/>
      </c>
      <c r="AA149" s="23" t="str">
        <f>IF(COUNTA($B149:$J149,$L149:$M149,$O149:$V149)&gt;0,MID(IF($K149="","; English missing","")&amp;IF($N149="","; History, Civics and Geography missing","")&amp;IF(AND($T149&lt;&gt;"Y",COUNTA($L149:$M149)=0),"; No second language","")&amp;IF(AND($T149="Y",COUNTA($L149:$M149)&gt;0),"; Exempt, but a second language is filled in","")&amp;IF(AND(COUNTA($L149:$M149)=2,$L149&lt;&gt;"Hindi",$M149&lt;&gt;"Hindi"),"; Two second languages: one must be Hindi",""),3,300),"")</f>
        <v/>
      </c>
      <c r="AB149" s="23" t="str">
        <f>IF(COUNTA($B149:$J149,$L149:$M149,$O149:$V149)&gt;0,IF(COUNTA($O149:$Q149)&lt;2,"Needs 2 or 3, has "&amp;COUNTA($O149:$Q149),""),"")</f>
        <v/>
      </c>
      <c r="AC149" s="23" t="str">
        <f>IF(COUNTA($B149:$J149,$L149:$M149,$O149:$V149)&gt;0,IF(COUNTA($R149:$S149)=0,"Needs 1 or 2",IF(AND($R149&lt;&gt;"",$S149&lt;&gt;"",IFERROR(INDEX(Subjects!$F$5:$F$32,MATCH($R149,Subjects!$E$5:$E$32,0)),"?")=IFERROR(INDEX(Subjects!$F$5:$F$32,MATCH($S149,Subjects!$E$5:$E$32,0)),"!")),"Two must be one from A, one from B","")),"")</f>
        <v/>
      </c>
      <c r="AD149" s="23" t="str">
        <f>IF(COUNTA($B149:$J149,$L149:$M149,$O149:$V149)&gt;0,MID(IF(SUM($AG149)=0,"","; "&amp;INDEX(Subjects!$O$5:$O$29,$AH149)&amp;" with "&amp;INDEX(Subjects!$P$5:$P$29,$AH149)&amp;IF($AG149&gt;1," (+"&amp;($AG149-1)&amp;" more)",""))&amp;IF(SUMPRODUCT(($K149:$S149&lt;&gt;"")*(COUNTIF($K149:$S149,$K149:$S149&amp;"")&gt;1))&gt;0,"; Same subject twice",""),3,300),"")</f>
        <v/>
      </c>
      <c r="AE149" s="23" t="str">
        <f>IF(COUNTA($B149:$J149,$L149:$M149,$O149:$V149)&gt;0,MID(IF($U149&lt;&gt;"Y","; Photo","")&amp;IF($V149&lt;&gt;"Y","; Signature",""),3,50),"")</f>
        <v/>
      </c>
      <c r="AF149" s="24" t="str">
        <f>IF(COUNTA($B149:$J149,$L149:$M149,$O149:$V149)&gt;0,IF(SUMPRODUCT(--($X149:$AE149&lt;&gt;""))=0,"OK",SUMPRODUCT(--($X149:$AE149&lt;&gt;""))&amp;" to fix"),"")</f>
        <v/>
      </c>
      <c r="AG149" s="25" t="str">
        <f>IF(COUNTA($B149:$J149,$L149:$M149,$O149:$V149)&gt;0,SUMPRODUCT((Subjects!$O$5:$O$29&lt;&gt;"")*(Subjects!$P$5:$P$29&lt;&gt;"")*(COUNTIF($K149:$S149,Subjects!$O$5:$O$29&amp;"")&gt;0)*(COUNTIF($K149:$S149,Subjects!$P$5:$P$29&amp;"")&gt;0)),"")</f>
        <v/>
      </c>
      <c r="AH149" s="25" t="str">
        <f>IF(SUM($AG149)=0,"",LOOKUP(2,1/((Subjects!$O$5:$O$29&lt;&gt;"")*(Subjects!$P$5:$P$29&lt;&gt;"")*(COUNTIF($K149:$S149,Subjects!$O$5:$O$29&amp;"")&gt;0)*(COUNTIF($K149:$S149,Subjects!$P$5:$P$29&amp;"")&gt;0)),Subjects!$Q$5:$Q$29))</f>
        <v/>
      </c>
    </row>
    <row r="150" spans="1:34" x14ac:dyDescent="0.25">
      <c r="A150" s="19">
        <v>145</v>
      </c>
      <c r="B150" s="8"/>
      <c r="C150" s="20"/>
      <c r="D150" s="4"/>
      <c r="E150" s="8"/>
      <c r="F150" s="21"/>
      <c r="G150" s="8"/>
      <c r="H150" s="4"/>
      <c r="I150" s="4"/>
      <c r="J150" s="4"/>
      <c r="K150" s="8" t="s">
        <v>50</v>
      </c>
      <c r="L150" s="4"/>
      <c r="M150" s="4"/>
      <c r="N150" s="4" t="s">
        <v>53</v>
      </c>
      <c r="O150" s="4"/>
      <c r="P150" s="4"/>
      <c r="Q150" s="4"/>
      <c r="R150" s="4"/>
      <c r="S150" s="4"/>
      <c r="T150" s="8"/>
      <c r="U150" s="8"/>
      <c r="V150" s="8"/>
      <c r="W150" s="22" t="str">
        <f>IF(COUNTA($B150:$J150,$L150:$M150,$O150:$V150)&gt;0,COUNTA($K150:$S150),"")</f>
        <v/>
      </c>
      <c r="X150" s="23" t="str">
        <f>IF(COUNTA($B150:$J150,$L150:$M150,$O150:$V150)&gt;0,MID(IF($B150="","; Section","")&amp;IF($C150="","; Admission no.","")&amp;IF($D150="","; Name","")&amp;IF($E150="","; Gender","")&amp;IF($F150="","; Date of birth","")&amp;IF($G150="","; Nationality","")&amp;IF(COUNTA($H150:$J150)=0,"; Parent or guardian",""),3,300),"")</f>
        <v/>
      </c>
      <c r="Y150" s="23" t="str">
        <f>IF(COUNTA($B150:$J150,$L150:$M150,$O150:$V150)&gt;0,MID(IF($D150="","",IF($D150&lt;&gt;TRIM($D150),"; Name: extra spaces","")&amp;IF(SUMPRODUCT(--ISNUMBER(FIND(" "&amp;{"a","b","c","d","e","f","g","h","i","j","k","l","m","n","o","p","q","r","s","t","u","v","w","x","y","z"}," "&amp;$D150)))&gt;0,"; Name: small first letter",""))&amp;IF($H150="","",IF($H150&lt;&gt;TRIM($H150),"; Mother: extra spaces","")&amp;IF(SUMPRODUCT(--ISNUMBER(FIND(" "&amp;{"a","b","c","d","e","f","g","h","i","j","k","l","m","n","o","p","q","r","s","t","u","v","w","x","y","z"}," "&amp;$H150)))&gt;0,"; Mother: small first letter",""))&amp;IF($I150="","",IF($I150&lt;&gt;TRIM($I150),"; Father: extra spaces","")&amp;IF(SUMPRODUCT(--ISNUMBER(FIND(" "&amp;{"a","b","c","d","e","f","g","h","i","j","k","l","m","n","o","p","q","r","s","t","u","v","w","x","y","z"}," "&amp;$I150)))&gt;0,"; Father: small first letter",""))&amp;IF($J150="","",IF($J150&lt;&gt;TRIM($J150),"; Guardian: extra spaces","")&amp;IF(SUMPRODUCT(--ISNUMBER(FIND(" "&amp;{"a","b","c","d","e","f","g","h","i","j","k","l","m","n","o","p","q","r","s","t","u","v","w","x","y","z"}," "&amp;$J150)))&gt;0,"; Guardian: small first letter","")),3,300),"")</f>
        <v/>
      </c>
      <c r="Z150" s="23" t="str">
        <f>IF(OR(NOT(COUNTA($B150:$J150,$L150:$M150,$O150:$V150)&gt;0),$F150=""),"",IF(NOT(ISNUMBER($F150)),"Not a date",IF(OR((YEAR(Setup!$B$8)-YEAR($F150)-IF(OR(MONTH($F150)&gt;MONTH(Setup!$B$8),AND(MONTH($F150)=MONTH(Setup!$B$8),DAY($F150)&gt;DAY(Setup!$B$8))),1,0))&lt;Setup!$B$10,(YEAR(Setup!$B$8)-YEAR($F150)-IF(OR(MONTH($F150)&gt;MONTH(Setup!$B$8),AND(MONTH($F150)=MONTH(Setup!$B$8),DAY($F150)&gt;DAY(Setup!$B$8))),1,0))&gt;Setup!$C$10),"Age "&amp;(YEAR(Setup!$B$8)-YEAR($F150)-IF(OR(MONTH($F150)&gt;MONTH(Setup!$B$8),AND(MONTH($F150)=MONTH(Setup!$B$8),DAY($F150)&gt;DAY(Setup!$B$8))),1,0))&amp;": check the date","")))</f>
        <v/>
      </c>
      <c r="AA150" s="23" t="str">
        <f>IF(COUNTA($B150:$J150,$L150:$M150,$O150:$V150)&gt;0,MID(IF($K150="","; English missing","")&amp;IF($N150="","; History, Civics and Geography missing","")&amp;IF(AND($T150&lt;&gt;"Y",COUNTA($L150:$M150)=0),"; No second language","")&amp;IF(AND($T150="Y",COUNTA($L150:$M150)&gt;0),"; Exempt, but a second language is filled in","")&amp;IF(AND(COUNTA($L150:$M150)=2,$L150&lt;&gt;"Hindi",$M150&lt;&gt;"Hindi"),"; Two second languages: one must be Hindi",""),3,300),"")</f>
        <v/>
      </c>
      <c r="AB150" s="23" t="str">
        <f>IF(COUNTA($B150:$J150,$L150:$M150,$O150:$V150)&gt;0,IF(COUNTA($O150:$Q150)&lt;2,"Needs 2 or 3, has "&amp;COUNTA($O150:$Q150),""),"")</f>
        <v/>
      </c>
      <c r="AC150" s="23" t="str">
        <f>IF(COUNTA($B150:$J150,$L150:$M150,$O150:$V150)&gt;0,IF(COUNTA($R150:$S150)=0,"Needs 1 or 2",IF(AND($R150&lt;&gt;"",$S150&lt;&gt;"",IFERROR(INDEX(Subjects!$F$5:$F$32,MATCH($R150,Subjects!$E$5:$E$32,0)),"?")=IFERROR(INDEX(Subjects!$F$5:$F$32,MATCH($S150,Subjects!$E$5:$E$32,0)),"!")),"Two must be one from A, one from B","")),"")</f>
        <v/>
      </c>
      <c r="AD150" s="23" t="str">
        <f>IF(COUNTA($B150:$J150,$L150:$M150,$O150:$V150)&gt;0,MID(IF(SUM($AG150)=0,"","; "&amp;INDEX(Subjects!$O$5:$O$29,$AH150)&amp;" with "&amp;INDEX(Subjects!$P$5:$P$29,$AH150)&amp;IF($AG150&gt;1," (+"&amp;($AG150-1)&amp;" more)",""))&amp;IF(SUMPRODUCT(($K150:$S150&lt;&gt;"")*(COUNTIF($K150:$S150,$K150:$S150&amp;"")&gt;1))&gt;0,"; Same subject twice",""),3,300),"")</f>
        <v/>
      </c>
      <c r="AE150" s="23" t="str">
        <f>IF(COUNTA($B150:$J150,$L150:$M150,$O150:$V150)&gt;0,MID(IF($U150&lt;&gt;"Y","; Photo","")&amp;IF($V150&lt;&gt;"Y","; Signature",""),3,50),"")</f>
        <v/>
      </c>
      <c r="AF150" s="24" t="str">
        <f>IF(COUNTA($B150:$J150,$L150:$M150,$O150:$V150)&gt;0,IF(SUMPRODUCT(--($X150:$AE150&lt;&gt;""))=0,"OK",SUMPRODUCT(--($X150:$AE150&lt;&gt;""))&amp;" to fix"),"")</f>
        <v/>
      </c>
      <c r="AG150" s="25" t="str">
        <f>IF(COUNTA($B150:$J150,$L150:$M150,$O150:$V150)&gt;0,SUMPRODUCT((Subjects!$O$5:$O$29&lt;&gt;"")*(Subjects!$P$5:$P$29&lt;&gt;"")*(COUNTIF($K150:$S150,Subjects!$O$5:$O$29&amp;"")&gt;0)*(COUNTIF($K150:$S150,Subjects!$P$5:$P$29&amp;"")&gt;0)),"")</f>
        <v/>
      </c>
      <c r="AH150" s="25" t="str">
        <f>IF(SUM($AG150)=0,"",LOOKUP(2,1/((Subjects!$O$5:$O$29&lt;&gt;"")*(Subjects!$P$5:$P$29&lt;&gt;"")*(COUNTIF($K150:$S150,Subjects!$O$5:$O$29&amp;"")&gt;0)*(COUNTIF($K150:$S150,Subjects!$P$5:$P$29&amp;"")&gt;0)),Subjects!$Q$5:$Q$29))</f>
        <v/>
      </c>
    </row>
    <row r="151" spans="1:34" x14ac:dyDescent="0.25">
      <c r="A151" s="19">
        <v>146</v>
      </c>
      <c r="B151" s="8"/>
      <c r="C151" s="20"/>
      <c r="D151" s="4"/>
      <c r="E151" s="8"/>
      <c r="F151" s="21"/>
      <c r="G151" s="8"/>
      <c r="H151" s="4"/>
      <c r="I151" s="4"/>
      <c r="J151" s="4"/>
      <c r="K151" s="8" t="s">
        <v>50</v>
      </c>
      <c r="L151" s="4"/>
      <c r="M151" s="4"/>
      <c r="N151" s="4" t="s">
        <v>53</v>
      </c>
      <c r="O151" s="4"/>
      <c r="P151" s="4"/>
      <c r="Q151" s="4"/>
      <c r="R151" s="4"/>
      <c r="S151" s="4"/>
      <c r="T151" s="8"/>
      <c r="U151" s="8"/>
      <c r="V151" s="8"/>
      <c r="W151" s="22" t="str">
        <f>IF(COUNTA($B151:$J151,$L151:$M151,$O151:$V151)&gt;0,COUNTA($K151:$S151),"")</f>
        <v/>
      </c>
      <c r="X151" s="23" t="str">
        <f>IF(COUNTA($B151:$J151,$L151:$M151,$O151:$V151)&gt;0,MID(IF($B151="","; Section","")&amp;IF($C151="","; Admission no.","")&amp;IF($D151="","; Name","")&amp;IF($E151="","; Gender","")&amp;IF($F151="","; Date of birth","")&amp;IF($G151="","; Nationality","")&amp;IF(COUNTA($H151:$J151)=0,"; Parent or guardian",""),3,300),"")</f>
        <v/>
      </c>
      <c r="Y151" s="23" t="str">
        <f>IF(COUNTA($B151:$J151,$L151:$M151,$O151:$V151)&gt;0,MID(IF($D151="","",IF($D151&lt;&gt;TRIM($D151),"; Name: extra spaces","")&amp;IF(SUMPRODUCT(--ISNUMBER(FIND(" "&amp;{"a","b","c","d","e","f","g","h","i","j","k","l","m","n","o","p","q","r","s","t","u","v","w","x","y","z"}," "&amp;$D151)))&gt;0,"; Name: small first letter",""))&amp;IF($H151="","",IF($H151&lt;&gt;TRIM($H151),"; Mother: extra spaces","")&amp;IF(SUMPRODUCT(--ISNUMBER(FIND(" "&amp;{"a","b","c","d","e","f","g","h","i","j","k","l","m","n","o","p","q","r","s","t","u","v","w","x","y","z"}," "&amp;$H151)))&gt;0,"; Mother: small first letter",""))&amp;IF($I151="","",IF($I151&lt;&gt;TRIM($I151),"; Father: extra spaces","")&amp;IF(SUMPRODUCT(--ISNUMBER(FIND(" "&amp;{"a","b","c","d","e","f","g","h","i","j","k","l","m","n","o","p","q","r","s","t","u","v","w","x","y","z"}," "&amp;$I151)))&gt;0,"; Father: small first letter",""))&amp;IF($J151="","",IF($J151&lt;&gt;TRIM($J151),"; Guardian: extra spaces","")&amp;IF(SUMPRODUCT(--ISNUMBER(FIND(" "&amp;{"a","b","c","d","e","f","g","h","i","j","k","l","m","n","o","p","q","r","s","t","u","v","w","x","y","z"}," "&amp;$J151)))&gt;0,"; Guardian: small first letter","")),3,300),"")</f>
        <v/>
      </c>
      <c r="Z151" s="23" t="str">
        <f>IF(OR(NOT(COUNTA($B151:$J151,$L151:$M151,$O151:$V151)&gt;0),$F151=""),"",IF(NOT(ISNUMBER($F151)),"Not a date",IF(OR((YEAR(Setup!$B$8)-YEAR($F151)-IF(OR(MONTH($F151)&gt;MONTH(Setup!$B$8),AND(MONTH($F151)=MONTH(Setup!$B$8),DAY($F151)&gt;DAY(Setup!$B$8))),1,0))&lt;Setup!$B$10,(YEAR(Setup!$B$8)-YEAR($F151)-IF(OR(MONTH($F151)&gt;MONTH(Setup!$B$8),AND(MONTH($F151)=MONTH(Setup!$B$8),DAY($F151)&gt;DAY(Setup!$B$8))),1,0))&gt;Setup!$C$10),"Age "&amp;(YEAR(Setup!$B$8)-YEAR($F151)-IF(OR(MONTH($F151)&gt;MONTH(Setup!$B$8),AND(MONTH($F151)=MONTH(Setup!$B$8),DAY($F151)&gt;DAY(Setup!$B$8))),1,0))&amp;": check the date","")))</f>
        <v/>
      </c>
      <c r="AA151" s="23" t="str">
        <f>IF(COUNTA($B151:$J151,$L151:$M151,$O151:$V151)&gt;0,MID(IF($K151="","; English missing","")&amp;IF($N151="","; History, Civics and Geography missing","")&amp;IF(AND($T151&lt;&gt;"Y",COUNTA($L151:$M151)=0),"; No second language","")&amp;IF(AND($T151="Y",COUNTA($L151:$M151)&gt;0),"; Exempt, but a second language is filled in","")&amp;IF(AND(COUNTA($L151:$M151)=2,$L151&lt;&gt;"Hindi",$M151&lt;&gt;"Hindi"),"; Two second languages: one must be Hindi",""),3,300),"")</f>
        <v/>
      </c>
      <c r="AB151" s="23" t="str">
        <f>IF(COUNTA($B151:$J151,$L151:$M151,$O151:$V151)&gt;0,IF(COUNTA($O151:$Q151)&lt;2,"Needs 2 or 3, has "&amp;COUNTA($O151:$Q151),""),"")</f>
        <v/>
      </c>
      <c r="AC151" s="23" t="str">
        <f>IF(COUNTA($B151:$J151,$L151:$M151,$O151:$V151)&gt;0,IF(COUNTA($R151:$S151)=0,"Needs 1 or 2",IF(AND($R151&lt;&gt;"",$S151&lt;&gt;"",IFERROR(INDEX(Subjects!$F$5:$F$32,MATCH($R151,Subjects!$E$5:$E$32,0)),"?")=IFERROR(INDEX(Subjects!$F$5:$F$32,MATCH($S151,Subjects!$E$5:$E$32,0)),"!")),"Two must be one from A, one from B","")),"")</f>
        <v/>
      </c>
      <c r="AD151" s="23" t="str">
        <f>IF(COUNTA($B151:$J151,$L151:$M151,$O151:$V151)&gt;0,MID(IF(SUM($AG151)=0,"","; "&amp;INDEX(Subjects!$O$5:$O$29,$AH151)&amp;" with "&amp;INDEX(Subjects!$P$5:$P$29,$AH151)&amp;IF($AG151&gt;1," (+"&amp;($AG151-1)&amp;" more)",""))&amp;IF(SUMPRODUCT(($K151:$S151&lt;&gt;"")*(COUNTIF($K151:$S151,$K151:$S151&amp;"")&gt;1))&gt;0,"; Same subject twice",""),3,300),"")</f>
        <v/>
      </c>
      <c r="AE151" s="23" t="str">
        <f>IF(COUNTA($B151:$J151,$L151:$M151,$O151:$V151)&gt;0,MID(IF($U151&lt;&gt;"Y","; Photo","")&amp;IF($V151&lt;&gt;"Y","; Signature",""),3,50),"")</f>
        <v/>
      </c>
      <c r="AF151" s="24" t="str">
        <f>IF(COUNTA($B151:$J151,$L151:$M151,$O151:$V151)&gt;0,IF(SUMPRODUCT(--($X151:$AE151&lt;&gt;""))=0,"OK",SUMPRODUCT(--($X151:$AE151&lt;&gt;""))&amp;" to fix"),"")</f>
        <v/>
      </c>
      <c r="AG151" s="25" t="str">
        <f>IF(COUNTA($B151:$J151,$L151:$M151,$O151:$V151)&gt;0,SUMPRODUCT((Subjects!$O$5:$O$29&lt;&gt;"")*(Subjects!$P$5:$P$29&lt;&gt;"")*(COUNTIF($K151:$S151,Subjects!$O$5:$O$29&amp;"")&gt;0)*(COUNTIF($K151:$S151,Subjects!$P$5:$P$29&amp;"")&gt;0)),"")</f>
        <v/>
      </c>
      <c r="AH151" s="25" t="str">
        <f>IF(SUM($AG151)=0,"",LOOKUP(2,1/((Subjects!$O$5:$O$29&lt;&gt;"")*(Subjects!$P$5:$P$29&lt;&gt;"")*(COUNTIF($K151:$S151,Subjects!$O$5:$O$29&amp;"")&gt;0)*(COUNTIF($K151:$S151,Subjects!$P$5:$P$29&amp;"")&gt;0)),Subjects!$Q$5:$Q$29))</f>
        <v/>
      </c>
    </row>
    <row r="152" spans="1:34" x14ac:dyDescent="0.25">
      <c r="A152" s="19">
        <v>147</v>
      </c>
      <c r="B152" s="8"/>
      <c r="C152" s="20"/>
      <c r="D152" s="4"/>
      <c r="E152" s="8"/>
      <c r="F152" s="21"/>
      <c r="G152" s="8"/>
      <c r="H152" s="4"/>
      <c r="I152" s="4"/>
      <c r="J152" s="4"/>
      <c r="K152" s="8" t="s">
        <v>50</v>
      </c>
      <c r="L152" s="4"/>
      <c r="M152" s="4"/>
      <c r="N152" s="4" t="s">
        <v>53</v>
      </c>
      <c r="O152" s="4"/>
      <c r="P152" s="4"/>
      <c r="Q152" s="4"/>
      <c r="R152" s="4"/>
      <c r="S152" s="4"/>
      <c r="T152" s="8"/>
      <c r="U152" s="8"/>
      <c r="V152" s="8"/>
      <c r="W152" s="22" t="str">
        <f>IF(COUNTA($B152:$J152,$L152:$M152,$O152:$V152)&gt;0,COUNTA($K152:$S152),"")</f>
        <v/>
      </c>
      <c r="X152" s="23" t="str">
        <f>IF(COUNTA($B152:$J152,$L152:$M152,$O152:$V152)&gt;0,MID(IF($B152="","; Section","")&amp;IF($C152="","; Admission no.","")&amp;IF($D152="","; Name","")&amp;IF($E152="","; Gender","")&amp;IF($F152="","; Date of birth","")&amp;IF($G152="","; Nationality","")&amp;IF(COUNTA($H152:$J152)=0,"; Parent or guardian",""),3,300),"")</f>
        <v/>
      </c>
      <c r="Y152" s="23" t="str">
        <f>IF(COUNTA($B152:$J152,$L152:$M152,$O152:$V152)&gt;0,MID(IF($D152="","",IF($D152&lt;&gt;TRIM($D152),"; Name: extra spaces","")&amp;IF(SUMPRODUCT(--ISNUMBER(FIND(" "&amp;{"a","b","c","d","e","f","g","h","i","j","k","l","m","n","o","p","q","r","s","t","u","v","w","x","y","z"}," "&amp;$D152)))&gt;0,"; Name: small first letter",""))&amp;IF($H152="","",IF($H152&lt;&gt;TRIM($H152),"; Mother: extra spaces","")&amp;IF(SUMPRODUCT(--ISNUMBER(FIND(" "&amp;{"a","b","c","d","e","f","g","h","i","j","k","l","m","n","o","p","q","r","s","t","u","v","w","x","y","z"}," "&amp;$H152)))&gt;0,"; Mother: small first letter",""))&amp;IF($I152="","",IF($I152&lt;&gt;TRIM($I152),"; Father: extra spaces","")&amp;IF(SUMPRODUCT(--ISNUMBER(FIND(" "&amp;{"a","b","c","d","e","f","g","h","i","j","k","l","m","n","o","p","q","r","s","t","u","v","w","x","y","z"}," "&amp;$I152)))&gt;0,"; Father: small first letter",""))&amp;IF($J152="","",IF($J152&lt;&gt;TRIM($J152),"; Guardian: extra spaces","")&amp;IF(SUMPRODUCT(--ISNUMBER(FIND(" "&amp;{"a","b","c","d","e","f","g","h","i","j","k","l","m","n","o","p","q","r","s","t","u","v","w","x","y","z"}," "&amp;$J152)))&gt;0,"; Guardian: small first letter","")),3,300),"")</f>
        <v/>
      </c>
      <c r="Z152" s="23" t="str">
        <f>IF(OR(NOT(COUNTA($B152:$J152,$L152:$M152,$O152:$V152)&gt;0),$F152=""),"",IF(NOT(ISNUMBER($F152)),"Not a date",IF(OR((YEAR(Setup!$B$8)-YEAR($F152)-IF(OR(MONTH($F152)&gt;MONTH(Setup!$B$8),AND(MONTH($F152)=MONTH(Setup!$B$8),DAY($F152)&gt;DAY(Setup!$B$8))),1,0))&lt;Setup!$B$10,(YEAR(Setup!$B$8)-YEAR($F152)-IF(OR(MONTH($F152)&gt;MONTH(Setup!$B$8),AND(MONTH($F152)=MONTH(Setup!$B$8),DAY($F152)&gt;DAY(Setup!$B$8))),1,0))&gt;Setup!$C$10),"Age "&amp;(YEAR(Setup!$B$8)-YEAR($F152)-IF(OR(MONTH($F152)&gt;MONTH(Setup!$B$8),AND(MONTH($F152)=MONTH(Setup!$B$8),DAY($F152)&gt;DAY(Setup!$B$8))),1,0))&amp;": check the date","")))</f>
        <v/>
      </c>
      <c r="AA152" s="23" t="str">
        <f>IF(COUNTA($B152:$J152,$L152:$M152,$O152:$V152)&gt;0,MID(IF($K152="","; English missing","")&amp;IF($N152="","; History, Civics and Geography missing","")&amp;IF(AND($T152&lt;&gt;"Y",COUNTA($L152:$M152)=0),"; No second language","")&amp;IF(AND($T152="Y",COUNTA($L152:$M152)&gt;0),"; Exempt, but a second language is filled in","")&amp;IF(AND(COUNTA($L152:$M152)=2,$L152&lt;&gt;"Hindi",$M152&lt;&gt;"Hindi"),"; Two second languages: one must be Hindi",""),3,300),"")</f>
        <v/>
      </c>
      <c r="AB152" s="23" t="str">
        <f>IF(COUNTA($B152:$J152,$L152:$M152,$O152:$V152)&gt;0,IF(COUNTA($O152:$Q152)&lt;2,"Needs 2 or 3, has "&amp;COUNTA($O152:$Q152),""),"")</f>
        <v/>
      </c>
      <c r="AC152" s="23" t="str">
        <f>IF(COUNTA($B152:$J152,$L152:$M152,$O152:$V152)&gt;0,IF(COUNTA($R152:$S152)=0,"Needs 1 or 2",IF(AND($R152&lt;&gt;"",$S152&lt;&gt;"",IFERROR(INDEX(Subjects!$F$5:$F$32,MATCH($R152,Subjects!$E$5:$E$32,0)),"?")=IFERROR(INDEX(Subjects!$F$5:$F$32,MATCH($S152,Subjects!$E$5:$E$32,0)),"!")),"Two must be one from A, one from B","")),"")</f>
        <v/>
      </c>
      <c r="AD152" s="23" t="str">
        <f>IF(COUNTA($B152:$J152,$L152:$M152,$O152:$V152)&gt;0,MID(IF(SUM($AG152)=0,"","; "&amp;INDEX(Subjects!$O$5:$O$29,$AH152)&amp;" with "&amp;INDEX(Subjects!$P$5:$P$29,$AH152)&amp;IF($AG152&gt;1," (+"&amp;($AG152-1)&amp;" more)",""))&amp;IF(SUMPRODUCT(($K152:$S152&lt;&gt;"")*(COUNTIF($K152:$S152,$K152:$S152&amp;"")&gt;1))&gt;0,"; Same subject twice",""),3,300),"")</f>
        <v/>
      </c>
      <c r="AE152" s="23" t="str">
        <f>IF(COUNTA($B152:$J152,$L152:$M152,$O152:$V152)&gt;0,MID(IF($U152&lt;&gt;"Y","; Photo","")&amp;IF($V152&lt;&gt;"Y","; Signature",""),3,50),"")</f>
        <v/>
      </c>
      <c r="AF152" s="24" t="str">
        <f>IF(COUNTA($B152:$J152,$L152:$M152,$O152:$V152)&gt;0,IF(SUMPRODUCT(--($X152:$AE152&lt;&gt;""))=0,"OK",SUMPRODUCT(--($X152:$AE152&lt;&gt;""))&amp;" to fix"),"")</f>
        <v/>
      </c>
      <c r="AG152" s="25" t="str">
        <f>IF(COUNTA($B152:$J152,$L152:$M152,$O152:$V152)&gt;0,SUMPRODUCT((Subjects!$O$5:$O$29&lt;&gt;"")*(Subjects!$P$5:$P$29&lt;&gt;"")*(COUNTIF($K152:$S152,Subjects!$O$5:$O$29&amp;"")&gt;0)*(COUNTIF($K152:$S152,Subjects!$P$5:$P$29&amp;"")&gt;0)),"")</f>
        <v/>
      </c>
      <c r="AH152" s="25" t="str">
        <f>IF(SUM($AG152)=0,"",LOOKUP(2,1/((Subjects!$O$5:$O$29&lt;&gt;"")*(Subjects!$P$5:$P$29&lt;&gt;"")*(COUNTIF($K152:$S152,Subjects!$O$5:$O$29&amp;"")&gt;0)*(COUNTIF($K152:$S152,Subjects!$P$5:$P$29&amp;"")&gt;0)),Subjects!$Q$5:$Q$29))</f>
        <v/>
      </c>
    </row>
    <row r="153" spans="1:34" x14ac:dyDescent="0.25">
      <c r="A153" s="19">
        <v>148</v>
      </c>
      <c r="B153" s="8"/>
      <c r="C153" s="20"/>
      <c r="D153" s="4"/>
      <c r="E153" s="8"/>
      <c r="F153" s="21"/>
      <c r="G153" s="8"/>
      <c r="H153" s="4"/>
      <c r="I153" s="4"/>
      <c r="J153" s="4"/>
      <c r="K153" s="8" t="s">
        <v>50</v>
      </c>
      <c r="L153" s="4"/>
      <c r="M153" s="4"/>
      <c r="N153" s="4" t="s">
        <v>53</v>
      </c>
      <c r="O153" s="4"/>
      <c r="P153" s="4"/>
      <c r="Q153" s="4"/>
      <c r="R153" s="4"/>
      <c r="S153" s="4"/>
      <c r="T153" s="8"/>
      <c r="U153" s="8"/>
      <c r="V153" s="8"/>
      <c r="W153" s="22" t="str">
        <f>IF(COUNTA($B153:$J153,$L153:$M153,$O153:$V153)&gt;0,COUNTA($K153:$S153),"")</f>
        <v/>
      </c>
      <c r="X153" s="23" t="str">
        <f>IF(COUNTA($B153:$J153,$L153:$M153,$O153:$V153)&gt;0,MID(IF($B153="","; Section","")&amp;IF($C153="","; Admission no.","")&amp;IF($D153="","; Name","")&amp;IF($E153="","; Gender","")&amp;IF($F153="","; Date of birth","")&amp;IF($G153="","; Nationality","")&amp;IF(COUNTA($H153:$J153)=0,"; Parent or guardian",""),3,300),"")</f>
        <v/>
      </c>
      <c r="Y153" s="23" t="str">
        <f>IF(COUNTA($B153:$J153,$L153:$M153,$O153:$V153)&gt;0,MID(IF($D153="","",IF($D153&lt;&gt;TRIM($D153),"; Name: extra spaces","")&amp;IF(SUMPRODUCT(--ISNUMBER(FIND(" "&amp;{"a","b","c","d","e","f","g","h","i","j","k","l","m","n","o","p","q","r","s","t","u","v","w","x","y","z"}," "&amp;$D153)))&gt;0,"; Name: small first letter",""))&amp;IF($H153="","",IF($H153&lt;&gt;TRIM($H153),"; Mother: extra spaces","")&amp;IF(SUMPRODUCT(--ISNUMBER(FIND(" "&amp;{"a","b","c","d","e","f","g","h","i","j","k","l","m","n","o","p","q","r","s","t","u","v","w","x","y","z"}," "&amp;$H153)))&gt;0,"; Mother: small first letter",""))&amp;IF($I153="","",IF($I153&lt;&gt;TRIM($I153),"; Father: extra spaces","")&amp;IF(SUMPRODUCT(--ISNUMBER(FIND(" "&amp;{"a","b","c","d","e","f","g","h","i","j","k","l","m","n","o","p","q","r","s","t","u","v","w","x","y","z"}," "&amp;$I153)))&gt;0,"; Father: small first letter",""))&amp;IF($J153="","",IF($J153&lt;&gt;TRIM($J153),"; Guardian: extra spaces","")&amp;IF(SUMPRODUCT(--ISNUMBER(FIND(" "&amp;{"a","b","c","d","e","f","g","h","i","j","k","l","m","n","o","p","q","r","s","t","u","v","w","x","y","z"}," "&amp;$J153)))&gt;0,"; Guardian: small first letter","")),3,300),"")</f>
        <v/>
      </c>
      <c r="Z153" s="23" t="str">
        <f>IF(OR(NOT(COUNTA($B153:$J153,$L153:$M153,$O153:$V153)&gt;0),$F153=""),"",IF(NOT(ISNUMBER($F153)),"Not a date",IF(OR((YEAR(Setup!$B$8)-YEAR($F153)-IF(OR(MONTH($F153)&gt;MONTH(Setup!$B$8),AND(MONTH($F153)=MONTH(Setup!$B$8),DAY($F153)&gt;DAY(Setup!$B$8))),1,0))&lt;Setup!$B$10,(YEAR(Setup!$B$8)-YEAR($F153)-IF(OR(MONTH($F153)&gt;MONTH(Setup!$B$8),AND(MONTH($F153)=MONTH(Setup!$B$8),DAY($F153)&gt;DAY(Setup!$B$8))),1,0))&gt;Setup!$C$10),"Age "&amp;(YEAR(Setup!$B$8)-YEAR($F153)-IF(OR(MONTH($F153)&gt;MONTH(Setup!$B$8),AND(MONTH($F153)=MONTH(Setup!$B$8),DAY($F153)&gt;DAY(Setup!$B$8))),1,0))&amp;": check the date","")))</f>
        <v/>
      </c>
      <c r="AA153" s="23" t="str">
        <f>IF(COUNTA($B153:$J153,$L153:$M153,$O153:$V153)&gt;0,MID(IF($K153="","; English missing","")&amp;IF($N153="","; History, Civics and Geography missing","")&amp;IF(AND($T153&lt;&gt;"Y",COUNTA($L153:$M153)=0),"; No second language","")&amp;IF(AND($T153="Y",COUNTA($L153:$M153)&gt;0),"; Exempt, but a second language is filled in","")&amp;IF(AND(COUNTA($L153:$M153)=2,$L153&lt;&gt;"Hindi",$M153&lt;&gt;"Hindi"),"; Two second languages: one must be Hindi",""),3,300),"")</f>
        <v/>
      </c>
      <c r="AB153" s="23" t="str">
        <f>IF(COUNTA($B153:$J153,$L153:$M153,$O153:$V153)&gt;0,IF(COUNTA($O153:$Q153)&lt;2,"Needs 2 or 3, has "&amp;COUNTA($O153:$Q153),""),"")</f>
        <v/>
      </c>
      <c r="AC153" s="23" t="str">
        <f>IF(COUNTA($B153:$J153,$L153:$M153,$O153:$V153)&gt;0,IF(COUNTA($R153:$S153)=0,"Needs 1 or 2",IF(AND($R153&lt;&gt;"",$S153&lt;&gt;"",IFERROR(INDEX(Subjects!$F$5:$F$32,MATCH($R153,Subjects!$E$5:$E$32,0)),"?")=IFERROR(INDEX(Subjects!$F$5:$F$32,MATCH($S153,Subjects!$E$5:$E$32,0)),"!")),"Two must be one from A, one from B","")),"")</f>
        <v/>
      </c>
      <c r="AD153" s="23" t="str">
        <f>IF(COUNTA($B153:$J153,$L153:$M153,$O153:$V153)&gt;0,MID(IF(SUM($AG153)=0,"","; "&amp;INDEX(Subjects!$O$5:$O$29,$AH153)&amp;" with "&amp;INDEX(Subjects!$P$5:$P$29,$AH153)&amp;IF($AG153&gt;1," (+"&amp;($AG153-1)&amp;" more)",""))&amp;IF(SUMPRODUCT(($K153:$S153&lt;&gt;"")*(COUNTIF($K153:$S153,$K153:$S153&amp;"")&gt;1))&gt;0,"; Same subject twice",""),3,300),"")</f>
        <v/>
      </c>
      <c r="AE153" s="23" t="str">
        <f>IF(COUNTA($B153:$J153,$L153:$M153,$O153:$V153)&gt;0,MID(IF($U153&lt;&gt;"Y","; Photo","")&amp;IF($V153&lt;&gt;"Y","; Signature",""),3,50),"")</f>
        <v/>
      </c>
      <c r="AF153" s="24" t="str">
        <f>IF(COUNTA($B153:$J153,$L153:$M153,$O153:$V153)&gt;0,IF(SUMPRODUCT(--($X153:$AE153&lt;&gt;""))=0,"OK",SUMPRODUCT(--($X153:$AE153&lt;&gt;""))&amp;" to fix"),"")</f>
        <v/>
      </c>
      <c r="AG153" s="25" t="str">
        <f>IF(COUNTA($B153:$J153,$L153:$M153,$O153:$V153)&gt;0,SUMPRODUCT((Subjects!$O$5:$O$29&lt;&gt;"")*(Subjects!$P$5:$P$29&lt;&gt;"")*(COUNTIF($K153:$S153,Subjects!$O$5:$O$29&amp;"")&gt;0)*(COUNTIF($K153:$S153,Subjects!$P$5:$P$29&amp;"")&gt;0)),"")</f>
        <v/>
      </c>
      <c r="AH153" s="25" t="str">
        <f>IF(SUM($AG153)=0,"",LOOKUP(2,1/((Subjects!$O$5:$O$29&lt;&gt;"")*(Subjects!$P$5:$P$29&lt;&gt;"")*(COUNTIF($K153:$S153,Subjects!$O$5:$O$29&amp;"")&gt;0)*(COUNTIF($K153:$S153,Subjects!$P$5:$P$29&amp;"")&gt;0)),Subjects!$Q$5:$Q$29))</f>
        <v/>
      </c>
    </row>
    <row r="154" spans="1:34" x14ac:dyDescent="0.25">
      <c r="A154" s="19">
        <v>149</v>
      </c>
      <c r="B154" s="8"/>
      <c r="C154" s="20"/>
      <c r="D154" s="4"/>
      <c r="E154" s="8"/>
      <c r="F154" s="21"/>
      <c r="G154" s="8"/>
      <c r="H154" s="4"/>
      <c r="I154" s="4"/>
      <c r="J154" s="4"/>
      <c r="K154" s="8" t="s">
        <v>50</v>
      </c>
      <c r="L154" s="4"/>
      <c r="M154" s="4"/>
      <c r="N154" s="4" t="s">
        <v>53</v>
      </c>
      <c r="O154" s="4"/>
      <c r="P154" s="4"/>
      <c r="Q154" s="4"/>
      <c r="R154" s="4"/>
      <c r="S154" s="4"/>
      <c r="T154" s="8"/>
      <c r="U154" s="8"/>
      <c r="V154" s="8"/>
      <c r="W154" s="22" t="str">
        <f>IF(COUNTA($B154:$J154,$L154:$M154,$O154:$V154)&gt;0,COUNTA($K154:$S154),"")</f>
        <v/>
      </c>
      <c r="X154" s="23" t="str">
        <f>IF(COUNTA($B154:$J154,$L154:$M154,$O154:$V154)&gt;0,MID(IF($B154="","; Section","")&amp;IF($C154="","; Admission no.","")&amp;IF($D154="","; Name","")&amp;IF($E154="","; Gender","")&amp;IF($F154="","; Date of birth","")&amp;IF($G154="","; Nationality","")&amp;IF(COUNTA($H154:$J154)=0,"; Parent or guardian",""),3,300),"")</f>
        <v/>
      </c>
      <c r="Y154" s="23" t="str">
        <f>IF(COUNTA($B154:$J154,$L154:$M154,$O154:$V154)&gt;0,MID(IF($D154="","",IF($D154&lt;&gt;TRIM($D154),"; Name: extra spaces","")&amp;IF(SUMPRODUCT(--ISNUMBER(FIND(" "&amp;{"a","b","c","d","e","f","g","h","i","j","k","l","m","n","o","p","q","r","s","t","u","v","w","x","y","z"}," "&amp;$D154)))&gt;0,"; Name: small first letter",""))&amp;IF($H154="","",IF($H154&lt;&gt;TRIM($H154),"; Mother: extra spaces","")&amp;IF(SUMPRODUCT(--ISNUMBER(FIND(" "&amp;{"a","b","c","d","e","f","g","h","i","j","k","l","m","n","o","p","q","r","s","t","u","v","w","x","y","z"}," "&amp;$H154)))&gt;0,"; Mother: small first letter",""))&amp;IF($I154="","",IF($I154&lt;&gt;TRIM($I154),"; Father: extra spaces","")&amp;IF(SUMPRODUCT(--ISNUMBER(FIND(" "&amp;{"a","b","c","d","e","f","g","h","i","j","k","l","m","n","o","p","q","r","s","t","u","v","w","x","y","z"}," "&amp;$I154)))&gt;0,"; Father: small first letter",""))&amp;IF($J154="","",IF($J154&lt;&gt;TRIM($J154),"; Guardian: extra spaces","")&amp;IF(SUMPRODUCT(--ISNUMBER(FIND(" "&amp;{"a","b","c","d","e","f","g","h","i","j","k","l","m","n","o","p","q","r","s","t","u","v","w","x","y","z"}," "&amp;$J154)))&gt;0,"; Guardian: small first letter","")),3,300),"")</f>
        <v/>
      </c>
      <c r="Z154" s="23" t="str">
        <f>IF(OR(NOT(COUNTA($B154:$J154,$L154:$M154,$O154:$V154)&gt;0),$F154=""),"",IF(NOT(ISNUMBER($F154)),"Not a date",IF(OR((YEAR(Setup!$B$8)-YEAR($F154)-IF(OR(MONTH($F154)&gt;MONTH(Setup!$B$8),AND(MONTH($F154)=MONTH(Setup!$B$8),DAY($F154)&gt;DAY(Setup!$B$8))),1,0))&lt;Setup!$B$10,(YEAR(Setup!$B$8)-YEAR($F154)-IF(OR(MONTH($F154)&gt;MONTH(Setup!$B$8),AND(MONTH($F154)=MONTH(Setup!$B$8),DAY($F154)&gt;DAY(Setup!$B$8))),1,0))&gt;Setup!$C$10),"Age "&amp;(YEAR(Setup!$B$8)-YEAR($F154)-IF(OR(MONTH($F154)&gt;MONTH(Setup!$B$8),AND(MONTH($F154)=MONTH(Setup!$B$8),DAY($F154)&gt;DAY(Setup!$B$8))),1,0))&amp;": check the date","")))</f>
        <v/>
      </c>
      <c r="AA154" s="23" t="str">
        <f>IF(COUNTA($B154:$J154,$L154:$M154,$O154:$V154)&gt;0,MID(IF($K154="","; English missing","")&amp;IF($N154="","; History, Civics and Geography missing","")&amp;IF(AND($T154&lt;&gt;"Y",COUNTA($L154:$M154)=0),"; No second language","")&amp;IF(AND($T154="Y",COUNTA($L154:$M154)&gt;0),"; Exempt, but a second language is filled in","")&amp;IF(AND(COUNTA($L154:$M154)=2,$L154&lt;&gt;"Hindi",$M154&lt;&gt;"Hindi"),"; Two second languages: one must be Hindi",""),3,300),"")</f>
        <v/>
      </c>
      <c r="AB154" s="23" t="str">
        <f>IF(COUNTA($B154:$J154,$L154:$M154,$O154:$V154)&gt;0,IF(COUNTA($O154:$Q154)&lt;2,"Needs 2 or 3, has "&amp;COUNTA($O154:$Q154),""),"")</f>
        <v/>
      </c>
      <c r="AC154" s="23" t="str">
        <f>IF(COUNTA($B154:$J154,$L154:$M154,$O154:$V154)&gt;0,IF(COUNTA($R154:$S154)=0,"Needs 1 or 2",IF(AND($R154&lt;&gt;"",$S154&lt;&gt;"",IFERROR(INDEX(Subjects!$F$5:$F$32,MATCH($R154,Subjects!$E$5:$E$32,0)),"?")=IFERROR(INDEX(Subjects!$F$5:$F$32,MATCH($S154,Subjects!$E$5:$E$32,0)),"!")),"Two must be one from A, one from B","")),"")</f>
        <v/>
      </c>
      <c r="AD154" s="23" t="str">
        <f>IF(COUNTA($B154:$J154,$L154:$M154,$O154:$V154)&gt;0,MID(IF(SUM($AG154)=0,"","; "&amp;INDEX(Subjects!$O$5:$O$29,$AH154)&amp;" with "&amp;INDEX(Subjects!$P$5:$P$29,$AH154)&amp;IF($AG154&gt;1," (+"&amp;($AG154-1)&amp;" more)",""))&amp;IF(SUMPRODUCT(($K154:$S154&lt;&gt;"")*(COUNTIF($K154:$S154,$K154:$S154&amp;"")&gt;1))&gt;0,"; Same subject twice",""),3,300),"")</f>
        <v/>
      </c>
      <c r="AE154" s="23" t="str">
        <f>IF(COUNTA($B154:$J154,$L154:$M154,$O154:$V154)&gt;0,MID(IF($U154&lt;&gt;"Y","; Photo","")&amp;IF($V154&lt;&gt;"Y","; Signature",""),3,50),"")</f>
        <v/>
      </c>
      <c r="AF154" s="24" t="str">
        <f>IF(COUNTA($B154:$J154,$L154:$M154,$O154:$V154)&gt;0,IF(SUMPRODUCT(--($X154:$AE154&lt;&gt;""))=0,"OK",SUMPRODUCT(--($X154:$AE154&lt;&gt;""))&amp;" to fix"),"")</f>
        <v/>
      </c>
      <c r="AG154" s="25" t="str">
        <f>IF(COUNTA($B154:$J154,$L154:$M154,$O154:$V154)&gt;0,SUMPRODUCT((Subjects!$O$5:$O$29&lt;&gt;"")*(Subjects!$P$5:$P$29&lt;&gt;"")*(COUNTIF($K154:$S154,Subjects!$O$5:$O$29&amp;"")&gt;0)*(COUNTIF($K154:$S154,Subjects!$P$5:$P$29&amp;"")&gt;0)),"")</f>
        <v/>
      </c>
      <c r="AH154" s="25" t="str">
        <f>IF(SUM($AG154)=0,"",LOOKUP(2,1/((Subjects!$O$5:$O$29&lt;&gt;"")*(Subjects!$P$5:$P$29&lt;&gt;"")*(COUNTIF($K154:$S154,Subjects!$O$5:$O$29&amp;"")&gt;0)*(COUNTIF($K154:$S154,Subjects!$P$5:$P$29&amp;"")&gt;0)),Subjects!$Q$5:$Q$29))</f>
        <v/>
      </c>
    </row>
    <row r="155" spans="1:34" x14ac:dyDescent="0.25">
      <c r="A155" s="19">
        <v>150</v>
      </c>
      <c r="B155" s="8"/>
      <c r="C155" s="20"/>
      <c r="D155" s="4"/>
      <c r="E155" s="8"/>
      <c r="F155" s="21"/>
      <c r="G155" s="8"/>
      <c r="H155" s="4"/>
      <c r="I155" s="4"/>
      <c r="J155" s="4"/>
      <c r="K155" s="8" t="s">
        <v>50</v>
      </c>
      <c r="L155" s="4"/>
      <c r="M155" s="4"/>
      <c r="N155" s="4" t="s">
        <v>53</v>
      </c>
      <c r="O155" s="4"/>
      <c r="P155" s="4"/>
      <c r="Q155" s="4"/>
      <c r="R155" s="4"/>
      <c r="S155" s="4"/>
      <c r="T155" s="8"/>
      <c r="U155" s="8"/>
      <c r="V155" s="8"/>
      <c r="W155" s="22" t="str">
        <f>IF(COUNTA($B155:$J155,$L155:$M155,$O155:$V155)&gt;0,COUNTA($K155:$S155),"")</f>
        <v/>
      </c>
      <c r="X155" s="23" t="str">
        <f>IF(COUNTA($B155:$J155,$L155:$M155,$O155:$V155)&gt;0,MID(IF($B155="","; Section","")&amp;IF($C155="","; Admission no.","")&amp;IF($D155="","; Name","")&amp;IF($E155="","; Gender","")&amp;IF($F155="","; Date of birth","")&amp;IF($G155="","; Nationality","")&amp;IF(COUNTA($H155:$J155)=0,"; Parent or guardian",""),3,300),"")</f>
        <v/>
      </c>
      <c r="Y155" s="23" t="str">
        <f>IF(COUNTA($B155:$J155,$L155:$M155,$O155:$V155)&gt;0,MID(IF($D155="","",IF($D155&lt;&gt;TRIM($D155),"; Name: extra spaces","")&amp;IF(SUMPRODUCT(--ISNUMBER(FIND(" "&amp;{"a","b","c","d","e","f","g","h","i","j","k","l","m","n","o","p","q","r","s","t","u","v","w","x","y","z"}," "&amp;$D155)))&gt;0,"; Name: small first letter",""))&amp;IF($H155="","",IF($H155&lt;&gt;TRIM($H155),"; Mother: extra spaces","")&amp;IF(SUMPRODUCT(--ISNUMBER(FIND(" "&amp;{"a","b","c","d","e","f","g","h","i","j","k","l","m","n","o","p","q","r","s","t","u","v","w","x","y","z"}," "&amp;$H155)))&gt;0,"; Mother: small first letter",""))&amp;IF($I155="","",IF($I155&lt;&gt;TRIM($I155),"; Father: extra spaces","")&amp;IF(SUMPRODUCT(--ISNUMBER(FIND(" "&amp;{"a","b","c","d","e","f","g","h","i","j","k","l","m","n","o","p","q","r","s","t","u","v","w","x","y","z"}," "&amp;$I155)))&gt;0,"; Father: small first letter",""))&amp;IF($J155="","",IF($J155&lt;&gt;TRIM($J155),"; Guardian: extra spaces","")&amp;IF(SUMPRODUCT(--ISNUMBER(FIND(" "&amp;{"a","b","c","d","e","f","g","h","i","j","k","l","m","n","o","p","q","r","s","t","u","v","w","x","y","z"}," "&amp;$J155)))&gt;0,"; Guardian: small first letter","")),3,300),"")</f>
        <v/>
      </c>
      <c r="Z155" s="23" t="str">
        <f>IF(OR(NOT(COUNTA($B155:$J155,$L155:$M155,$O155:$V155)&gt;0),$F155=""),"",IF(NOT(ISNUMBER($F155)),"Not a date",IF(OR((YEAR(Setup!$B$8)-YEAR($F155)-IF(OR(MONTH($F155)&gt;MONTH(Setup!$B$8),AND(MONTH($F155)=MONTH(Setup!$B$8),DAY($F155)&gt;DAY(Setup!$B$8))),1,0))&lt;Setup!$B$10,(YEAR(Setup!$B$8)-YEAR($F155)-IF(OR(MONTH($F155)&gt;MONTH(Setup!$B$8),AND(MONTH($F155)=MONTH(Setup!$B$8),DAY($F155)&gt;DAY(Setup!$B$8))),1,0))&gt;Setup!$C$10),"Age "&amp;(YEAR(Setup!$B$8)-YEAR($F155)-IF(OR(MONTH($F155)&gt;MONTH(Setup!$B$8),AND(MONTH($F155)=MONTH(Setup!$B$8),DAY($F155)&gt;DAY(Setup!$B$8))),1,0))&amp;": check the date","")))</f>
        <v/>
      </c>
      <c r="AA155" s="23" t="str">
        <f>IF(COUNTA($B155:$J155,$L155:$M155,$O155:$V155)&gt;0,MID(IF($K155="","; English missing","")&amp;IF($N155="","; History, Civics and Geography missing","")&amp;IF(AND($T155&lt;&gt;"Y",COUNTA($L155:$M155)=0),"; No second language","")&amp;IF(AND($T155="Y",COUNTA($L155:$M155)&gt;0),"; Exempt, but a second language is filled in","")&amp;IF(AND(COUNTA($L155:$M155)=2,$L155&lt;&gt;"Hindi",$M155&lt;&gt;"Hindi"),"; Two second languages: one must be Hindi",""),3,300),"")</f>
        <v/>
      </c>
      <c r="AB155" s="23" t="str">
        <f>IF(COUNTA($B155:$J155,$L155:$M155,$O155:$V155)&gt;0,IF(COUNTA($O155:$Q155)&lt;2,"Needs 2 or 3, has "&amp;COUNTA($O155:$Q155),""),"")</f>
        <v/>
      </c>
      <c r="AC155" s="23" t="str">
        <f>IF(COUNTA($B155:$J155,$L155:$M155,$O155:$V155)&gt;0,IF(COUNTA($R155:$S155)=0,"Needs 1 or 2",IF(AND($R155&lt;&gt;"",$S155&lt;&gt;"",IFERROR(INDEX(Subjects!$F$5:$F$32,MATCH($R155,Subjects!$E$5:$E$32,0)),"?")=IFERROR(INDEX(Subjects!$F$5:$F$32,MATCH($S155,Subjects!$E$5:$E$32,0)),"!")),"Two must be one from A, one from B","")),"")</f>
        <v/>
      </c>
      <c r="AD155" s="23" t="str">
        <f>IF(COUNTA($B155:$J155,$L155:$M155,$O155:$V155)&gt;0,MID(IF(SUM($AG155)=0,"","; "&amp;INDEX(Subjects!$O$5:$O$29,$AH155)&amp;" with "&amp;INDEX(Subjects!$P$5:$P$29,$AH155)&amp;IF($AG155&gt;1," (+"&amp;($AG155-1)&amp;" more)",""))&amp;IF(SUMPRODUCT(($K155:$S155&lt;&gt;"")*(COUNTIF($K155:$S155,$K155:$S155&amp;"")&gt;1))&gt;0,"; Same subject twice",""),3,300),"")</f>
        <v/>
      </c>
      <c r="AE155" s="23" t="str">
        <f>IF(COUNTA($B155:$J155,$L155:$M155,$O155:$V155)&gt;0,MID(IF($U155&lt;&gt;"Y","; Photo","")&amp;IF($V155&lt;&gt;"Y","; Signature",""),3,50),"")</f>
        <v/>
      </c>
      <c r="AF155" s="24" t="str">
        <f>IF(COUNTA($B155:$J155,$L155:$M155,$O155:$V155)&gt;0,IF(SUMPRODUCT(--($X155:$AE155&lt;&gt;""))=0,"OK",SUMPRODUCT(--($X155:$AE155&lt;&gt;""))&amp;" to fix"),"")</f>
        <v/>
      </c>
      <c r="AG155" s="25" t="str">
        <f>IF(COUNTA($B155:$J155,$L155:$M155,$O155:$V155)&gt;0,SUMPRODUCT((Subjects!$O$5:$O$29&lt;&gt;"")*(Subjects!$P$5:$P$29&lt;&gt;"")*(COUNTIF($K155:$S155,Subjects!$O$5:$O$29&amp;"")&gt;0)*(COUNTIF($K155:$S155,Subjects!$P$5:$P$29&amp;"")&gt;0)),"")</f>
        <v/>
      </c>
      <c r="AH155" s="25" t="str">
        <f>IF(SUM($AG155)=0,"",LOOKUP(2,1/((Subjects!$O$5:$O$29&lt;&gt;"")*(Subjects!$P$5:$P$29&lt;&gt;"")*(COUNTIF($K155:$S155,Subjects!$O$5:$O$29&amp;"")&gt;0)*(COUNTIF($K155:$S155,Subjects!$P$5:$P$29&amp;"")&gt;0)),Subjects!$Q$5:$Q$29))</f>
        <v/>
      </c>
    </row>
    <row r="157" spans="1:1" x14ac:dyDescent="0.25">
      <c r="A157" s="13" t="s">
        <v>29</v>
      </c>
    </row>
  </sheetData>
  <mergeCells count="9">
    <mergeCell ref="B3:C3"/>
    <mergeCell ref="E3:G3"/>
    <mergeCell ref="A4:J4"/>
    <mergeCell ref="K4:N4"/>
    <mergeCell ref="O4:Q4"/>
    <mergeCell ref="R4:S4"/>
    <mergeCell ref="T4:V4"/>
    <mergeCell ref="W4:AF4"/>
    <mergeCell ref="AG4:AH4"/>
  </mergeCells>
  <conditionalFormatting sqref="H3">
    <cfRule type="expression" dxfId="0" priority="1">
      <formula>$H$3&gt;0</formula>
    </cfRule>
  </conditionalFormatting>
  <conditionalFormatting sqref="W6:AE155">
    <cfRule type="expression" dxfId="1" priority="2">
      <formula>AND(W6&lt;&gt;"",NOT(ISNUMBER(W6)))</formula>
    </cfRule>
  </conditionalFormatting>
  <conditionalFormatting sqref="AF6:AF155">
    <cfRule type="expression" dxfId="2" priority="3">
      <formula>$AF6="OK"</formula>
    </cfRule>
    <cfRule type="expression" dxfId="3" priority="4">
      <formula>AND($AF6&lt;&gt;"",$AF6&lt;&gt;"OK")</formula>
    </cfRule>
  </conditionalFormatting>
  <conditionalFormatting sqref="K6:K155">
    <cfRule type="expression" dxfId="4" priority="5">
      <formula>$AF6=""</formula>
    </cfRule>
  </conditionalFormatting>
  <conditionalFormatting sqref="N6:N155">
    <cfRule type="expression" dxfId="5" priority="6">
      <formula>$AF6=""</formula>
    </cfRule>
  </conditionalFormatting>
  <dataValidations count="10">
    <dataValidation type="list" allowBlank="1" showErrorMessage="1" errorStyle="warning" errorTitle="Gender" error="Pick Male or Female, or keep your entry if the portal offers another option." sqref="E6:E155">
      <formula1>"Male,Female"</formula1>
    </dataValidation>
    <dataValidation type="date" allowBlank="1" showErrorMessage="1" errorStyle="stop" errorTitle="Date of birth" error="Type the date of birth as a date, for example 14/03/2012." sqref="F6:F155">
      <formula1>29221</formula1>
      <formula2>47848</formula2>
    </dataValidation>
    <dataValidation type="list" allowBlank="1" showErrorMessage="1" errorStyle="warning" errorTitle="Nationality" error="Pick Indian or Foreign." sqref="G6:G155">
      <formula1>"Indian,Foreign"</formula1>
    </dataValidation>
    <dataValidation type="list" allowBlank="1" showErrorMessage="1" errorStyle="stop" errorTitle="English" error="English is compulsory in Group I." sqref="K6:K155">
      <formula1>Subjects!$H$5</formula1>
    </dataValidation>
    <dataValidation type="list" allowBlank="1" showErrorMessage="1" errorStyle="stop" errorTitle="Second language" error="Pick a language from the list. To add one CISCE has approved, add it on the Subjects sheet." sqref="L6:M155">
      <formula1>Subjects!$A$5:$A$38</formula1>
    </dataValidation>
    <dataValidation type="list" allowBlank="1" showErrorMessage="1" errorStyle="stop" errorTitle="History, Civics and Geography" error="Pick from the list. The Thailand version is only for schools in Thailand." sqref="N6:N155">
      <formula1>Subjects!$H$8:$H$9</formula1>
    </dataValidation>
    <dataValidation type="list" allowBlank="1" showErrorMessage="1" errorStyle="stop" errorTitle="Group II" error="Pick a Group II subject from the list, or add one on the Subjects sheet." sqref="O6:Q155">
      <formula1>Subjects!$C$5:$C$16</formula1>
    </dataValidation>
    <dataValidation type="list" allowBlank="1" showErrorMessage="1" errorStyle="stop" errorTitle="Group III" error="Pick a Group III subject from the list, or add one on the Subjects sheet." sqref="R6:S155">
      <formula1>Subjects!$E$5:$E$32</formula1>
    </dataValidation>
    <dataValidation type="list" allowBlank="1" showErrorMessage="1" errorStyle="stop" errorTitle="Exemption" error="Type Y only if CISCE has permitted a second language exemption. Otherwise leave it empty." sqref="T6:T155">
      <formula1>"Y"</formula1>
    </dataValidation>
    <dataValidation type="list" allowBlank="1" showErrorMessage="1" errorStyle="stop" errorTitle="Uploaded?" error="Y or N." sqref="U6:V155">
      <formula1>"Y,N"</formula1>
    </dataValidation>
  </dataValidations>
  <hyperlinks>
    <hyperlink ref="A157" r:id="rId1"/>
  </hyperlinks>
  <printOptions horizontalCentered="1"/>
  <pageMargins left="0.4" right="0.4" top="0.5" bottom="0.6" header="0.3" footer="0.3"/>
  <pageSetup paperSize="9" orientation="landscape" fitToWidth="3" fitToHeight="0"/>
  <headerFooter>
    <oddFooter>&amp;R&amp;8&amp;K5C6880Free template from proems.in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57"/>
  <sheetViews>
    <sheetView workbookViewId="0" showGridLines="0">
      <pane xSplit="4" ySplit="5" topLeftCell="E6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2" customWidth="1"/>
    <col min="4" max="4" width="24" customWidth="1"/>
    <col min="6" max="6" width="12" customWidth="1"/>
    <col min="7" max="7" width="11" customWidth="1"/>
    <col min="8" max="9" width="20" customWidth="1"/>
    <col min="10" max="10" width="18" customWidth="1"/>
    <col min="11" max="11" width="12" customWidth="1"/>
    <col min="12" max="13" width="14" customWidth="1"/>
    <col min="14" max="18" width="18" customWidth="1"/>
    <col min="20" max="20" width="10" customWidth="1"/>
    <col min="22" max="22" width="22" customWidth="1"/>
    <col min="23" max="23" width="26" customWidth="1"/>
    <col min="24" max="24" width="18" customWidth="1"/>
    <col min="25" max="25" width="22" customWidth="1"/>
    <col min="26" max="26" width="20" customWidth="1"/>
    <col min="27" max="27" width="34" customWidth="1"/>
    <col min="28" max="28" width="16" customWidth="1"/>
    <col min="29" max="29" width="10" customWidth="1"/>
  </cols>
  <sheetData>
    <row r="1" spans="1:1" x14ac:dyDescent="0.25">
      <c r="A1" s="14" t="s">
        <v>122</v>
      </c>
    </row>
    <row r="2" spans="1:1" x14ac:dyDescent="0.25">
      <c r="A2" s="15" t="str">
        <f>Setup!$B$4&amp;"   ·   CISCE school code "&amp;Setup!$B$5&amp;"   ·   ISC "&amp;Setup!$B$7</f>
        <v>Demo Public School   ·   CISCE school code XX000   ·   ISC 2028</v>
      </c>
    </row>
    <row r="3" spans="2:8" x14ac:dyDescent="0.25">
      <c r="B3" s="16" t="s">
        <v>31</v>
      </c>
      <c r="C3" s="16"/>
      <c r="D3" s="5">
        <f>SUMPRODUCT(--($AC$6:$AC$155&lt;&gt;""))</f>
        <v>0</v>
      </c>
      <c r="E3" s="16" t="s">
        <v>32</v>
      </c>
      <c r="F3" s="16"/>
      <c r="G3" s="16"/>
      <c r="H3" s="5">
        <f>SUMPRODUCT(($AC$6:$AC$155&lt;&gt;"")*($AC$6:$AC$155&lt;&gt;"OK"))</f>
        <v>0</v>
      </c>
    </row>
    <row r="4" spans="1:31" x14ac:dyDescent="0.25">
      <c r="A4" s="7" t="s">
        <v>33</v>
      </c>
      <c r="B4" s="7"/>
      <c r="C4" s="7"/>
      <c r="D4" s="7"/>
      <c r="E4" s="7"/>
      <c r="F4" s="7"/>
      <c r="G4" s="7"/>
      <c r="H4" s="7"/>
      <c r="I4" s="7"/>
      <c r="J4" s="7"/>
      <c r="K4" s="7" t="s">
        <v>123</v>
      </c>
      <c r="L4" s="7"/>
      <c r="M4" s="7" t="s">
        <v>124</v>
      </c>
      <c r="N4" s="7"/>
      <c r="O4" s="7"/>
      <c r="P4" s="7"/>
      <c r="Q4" s="7"/>
      <c r="R4" s="7"/>
      <c r="S4" s="7" t="s">
        <v>125</v>
      </c>
      <c r="T4" s="7"/>
      <c r="U4" s="7" t="s">
        <v>38</v>
      </c>
      <c r="V4" s="7"/>
      <c r="W4" s="7"/>
      <c r="X4" s="7"/>
      <c r="Y4" s="7"/>
      <c r="Z4" s="7"/>
      <c r="AA4" s="7"/>
      <c r="AB4" s="7"/>
      <c r="AC4" s="7"/>
      <c r="AD4" s="7" t="s">
        <v>39</v>
      </c>
      <c r="AE4" s="7"/>
    </row>
    <row r="5" ht="46" customHeight="1" spans="1:31" x14ac:dyDescent="0.25">
      <c r="A5" s="7" t="s">
        <v>40</v>
      </c>
      <c r="B5" s="7" t="s">
        <v>41</v>
      </c>
      <c r="C5" s="7" t="s">
        <v>42</v>
      </c>
      <c r="D5" s="7" t="s">
        <v>43</v>
      </c>
      <c r="E5" s="7" t="s">
        <v>44</v>
      </c>
      <c r="F5" s="7" t="s">
        <v>45</v>
      </c>
      <c r="G5" s="7" t="s">
        <v>46</v>
      </c>
      <c r="H5" s="7" t="s">
        <v>47</v>
      </c>
      <c r="I5" s="7" t="s">
        <v>48</v>
      </c>
      <c r="J5" s="7" t="s">
        <v>49</v>
      </c>
      <c r="K5" s="7" t="s">
        <v>126</v>
      </c>
      <c r="L5" s="7" t="s">
        <v>127</v>
      </c>
      <c r="M5" s="7" t="s">
        <v>128</v>
      </c>
      <c r="N5" s="7" t="s">
        <v>129</v>
      </c>
      <c r="O5" s="7" t="s">
        <v>130</v>
      </c>
      <c r="P5" s="7" t="s">
        <v>131</v>
      </c>
      <c r="Q5" s="7" t="s">
        <v>132</v>
      </c>
      <c r="R5" s="7" t="s">
        <v>133</v>
      </c>
      <c r="S5" s="7" t="s">
        <v>60</v>
      </c>
      <c r="T5" s="7" t="s">
        <v>61</v>
      </c>
      <c r="U5" s="17" t="s">
        <v>62</v>
      </c>
      <c r="V5" s="17" t="s">
        <v>63</v>
      </c>
      <c r="W5" s="17" t="s">
        <v>64</v>
      </c>
      <c r="X5" s="17" t="s">
        <v>65</v>
      </c>
      <c r="Y5" s="17" t="s">
        <v>50</v>
      </c>
      <c r="Z5" s="17" t="s">
        <v>134</v>
      </c>
      <c r="AA5" s="17" t="s">
        <v>68</v>
      </c>
      <c r="AB5" s="17" t="s">
        <v>69</v>
      </c>
      <c r="AC5" s="17" t="s">
        <v>70</v>
      </c>
      <c r="AD5" s="18" t="s">
        <v>71</v>
      </c>
      <c r="AE5" s="18" t="s">
        <v>72</v>
      </c>
    </row>
    <row r="6" spans="1:31" x14ac:dyDescent="0.25">
      <c r="A6" s="19">
        <v>1</v>
      </c>
      <c r="B6" s="8"/>
      <c r="C6" s="20"/>
      <c r="D6" s="4"/>
      <c r="E6" s="8"/>
      <c r="F6" s="21"/>
      <c r="G6" s="8"/>
      <c r="H6" s="4"/>
      <c r="I6" s="4"/>
      <c r="J6" s="4"/>
      <c r="K6" s="8"/>
      <c r="L6" s="20"/>
      <c r="M6" s="4"/>
      <c r="N6" s="4"/>
      <c r="O6" s="4"/>
      <c r="P6" s="4"/>
      <c r="Q6" s="4"/>
      <c r="R6" s="4"/>
      <c r="S6" s="8"/>
      <c r="T6" s="8"/>
      <c r="U6" s="22" t="str">
        <f>IF(COUNTA($B6:$T6)&gt;0,COUNTA($M6:$R6),"")</f>
        <v/>
      </c>
      <c r="V6" s="23" t="str">
        <f>IF(COUNTA($B6:$T6)&gt;0,MID(IF($B6="","; Section","")&amp;IF($C6="","; Admission no.","")&amp;IF($D6="","; Name","")&amp;IF($E6="","; Gender","")&amp;IF($F6="","; Date of birth","")&amp;IF($G6="","; Nationality","")&amp;IF(COUNTA($H6:$J6)=0,"; Parent or guardian","")&amp;IF($K6="","; Class X board","")&amp;IF(AND($K6="Other board",$L6=""),"; Eligibility no.",""),3,300),"")</f>
        <v/>
      </c>
      <c r="W6" s="23" t="str">
        <f>IF(COUNTA($B6:$T6)&gt;0,MID(IF($D6="","",IF($D6&lt;&gt;TRIM($D6),"; Name: extra spaces","")&amp;IF(SUMPRODUCT(--ISNUMBER(FIND(" "&amp;{"a","b","c","d","e","f","g","h","i","j","k","l","m","n","o","p","q","r","s","t","u","v","w","x","y","z"}," "&amp;$D6)))&gt;0,"; Name: small first letter",""))&amp;IF($H6="","",IF($H6&lt;&gt;TRIM($H6),"; Mother: extra spaces","")&amp;IF(SUMPRODUCT(--ISNUMBER(FIND(" "&amp;{"a","b","c","d","e","f","g","h","i","j","k","l","m","n","o","p","q","r","s","t","u","v","w","x","y","z"}," "&amp;$H6)))&gt;0,"; Mother: small first letter",""))&amp;IF($I6="","",IF($I6&lt;&gt;TRIM($I6),"; Father: extra spaces","")&amp;IF(SUMPRODUCT(--ISNUMBER(FIND(" "&amp;{"a","b","c","d","e","f","g","h","i","j","k","l","m","n","o","p","q","r","s","t","u","v","w","x","y","z"}," "&amp;$I6)))&gt;0,"; Father: small first letter",""))&amp;IF($J6="","",IF($J6&lt;&gt;TRIM($J6),"; Guardian: extra spaces","")&amp;IF(SUMPRODUCT(--ISNUMBER(FIND(" "&amp;{"a","b","c","d","e","f","g","h","i","j","k","l","m","n","o","p","q","r","s","t","u","v","w","x","y","z"}," "&amp;$J6)))&gt;0,"; Guardian: small first letter","")),3,300),"")</f>
        <v/>
      </c>
      <c r="X6" s="23" t="str">
        <f>IF(OR(NOT(COUNTA($B6:$T6)&gt;0),$F6=""),"",IF(NOT(ISNUMBER($F6)),"Not a date",IF(OR((YEAR(Setup!$B$8)-YEAR($F6)-IF(OR(MONTH($F6)&gt;MONTH(Setup!$B$8),AND(MONTH($F6)=MONTH(Setup!$B$8),DAY($F6)&gt;DAY(Setup!$B$8))),1,0))&lt;Setup!$B$11,(YEAR(Setup!$B$8)-YEAR($F6)-IF(OR(MONTH($F6)&gt;MONTH(Setup!$B$8),AND(MONTH($F6)=MONTH(Setup!$B$8),DAY($F6)&gt;DAY(Setup!$B$8))),1,0))&gt;Setup!$C$11),"Age "&amp;(YEAR(Setup!$B$8)-YEAR($F6)-IF(OR(MONTH($F6)&gt;MONTH(Setup!$B$8),AND(MONTH($F6)=MONTH(Setup!$B$8),DAY($F6)&gt;DAY(Setup!$B$8))),1,0))&amp;": check the date","")))</f>
        <v/>
      </c>
      <c r="Y6" s="23" t="str">
        <f>IF(COUNTA($B6:$T6)&gt;0,IF($M6="","English or Modern English missing",""),"")</f>
        <v/>
      </c>
      <c r="Z6" s="23" t="str">
        <f>IF(COUNTA($B6:$T6)&gt;0,IF(COUNTA($N6:$R6)&lt;4,"Needs 4 or 5, has "&amp;COUNTA($N6:$R6),""),"")</f>
        <v/>
      </c>
      <c r="AA6" s="23" t="str">
        <f>IF(COUNTA($B6:$T6)&gt;0,MID(IF(SUM($AD6)=0,"","; "&amp;INDEX(Subjects!$O$5:$O$29,$AE6)&amp;" with "&amp;INDEX(Subjects!$P$5:$P$29,$AE6)&amp;IF($AD6&gt;1," (+"&amp;($AD6-1)&amp;" more)",""))&amp;IF(SUMPRODUCT(($M6:$R6&lt;&gt;"")*(COUNTIF($M6:$R6,$M6:$R6&amp;"")&gt;1))&gt;0,"; Same subject twice",""),3,300),"")</f>
        <v/>
      </c>
      <c r="AB6" s="23" t="str">
        <f>IF(COUNTA($B6:$T6)&gt;0,MID(IF($S6&lt;&gt;"Y","; Photo","")&amp;IF($T6&lt;&gt;"Y","; Signature",""),3,50),"")</f>
        <v/>
      </c>
      <c r="AC6" s="24" t="str">
        <f>IF(COUNTA($B6:$T6)&gt;0,IF(SUMPRODUCT(--($V6:$AB6&lt;&gt;""))=0,"OK",SUMPRODUCT(--($V6:$AB6&lt;&gt;""))&amp;" to fix"),"")</f>
        <v/>
      </c>
      <c r="AD6" s="25" t="str">
        <f>IF(COUNTA($B6:$T6)&gt;0,SUMPRODUCT((Subjects!$O$5:$O$29&lt;&gt;"")*(Subjects!$P$5:$P$29&lt;&gt;"")*(COUNTIF($M6:$R6,Subjects!$O$5:$O$29&amp;"")&gt;0)*(COUNTIF($M6:$R6,Subjects!$P$5:$P$29&amp;"")&gt;0)),"")</f>
        <v/>
      </c>
      <c r="AE6" s="25" t="str">
        <f>IF(SUM($AD6)=0,"",LOOKUP(2,1/((Subjects!$O$5:$O$29&lt;&gt;"")*(Subjects!$P$5:$P$29&lt;&gt;"")*(COUNTIF($M6:$R6,Subjects!$O$5:$O$29&amp;"")&gt;0)*(COUNTIF($M6:$R6,Subjects!$P$5:$P$29&amp;"")&gt;0)),Subjects!$Q$5:$Q$29))</f>
        <v/>
      </c>
    </row>
    <row r="7" spans="1:31" x14ac:dyDescent="0.25">
      <c r="A7" s="19">
        <v>2</v>
      </c>
      <c r="B7" s="8"/>
      <c r="C7" s="20"/>
      <c r="D7" s="4"/>
      <c r="E7" s="8"/>
      <c r="F7" s="21"/>
      <c r="G7" s="8"/>
      <c r="H7" s="4"/>
      <c r="I7" s="4"/>
      <c r="J7" s="4"/>
      <c r="K7" s="8"/>
      <c r="L7" s="20"/>
      <c r="M7" s="4"/>
      <c r="N7" s="4"/>
      <c r="O7" s="4"/>
      <c r="P7" s="4"/>
      <c r="Q7" s="4"/>
      <c r="R7" s="4"/>
      <c r="S7" s="8"/>
      <c r="T7" s="8"/>
      <c r="U7" s="22" t="str">
        <f>IF(COUNTA($B7:$T7)&gt;0,COUNTA($M7:$R7),"")</f>
        <v/>
      </c>
      <c r="V7" s="23" t="str">
        <f>IF(COUNTA($B7:$T7)&gt;0,MID(IF($B7="","; Section","")&amp;IF($C7="","; Admission no.","")&amp;IF($D7="","; Name","")&amp;IF($E7="","; Gender","")&amp;IF($F7="","; Date of birth","")&amp;IF($G7="","; Nationality","")&amp;IF(COUNTA($H7:$J7)=0,"; Parent or guardian","")&amp;IF($K7="","; Class X board","")&amp;IF(AND($K7="Other board",$L7=""),"; Eligibility no.",""),3,300),"")</f>
        <v/>
      </c>
      <c r="W7" s="23" t="str">
        <f>IF(COUNTA($B7:$T7)&gt;0,MID(IF($D7="","",IF($D7&lt;&gt;TRIM($D7),"; Name: extra spaces","")&amp;IF(SUMPRODUCT(--ISNUMBER(FIND(" "&amp;{"a","b","c","d","e","f","g","h","i","j","k","l","m","n","o","p","q","r","s","t","u","v","w","x","y","z"}," "&amp;$D7)))&gt;0,"; Name: small first letter",""))&amp;IF($H7="","",IF($H7&lt;&gt;TRIM($H7),"; Mother: extra spaces","")&amp;IF(SUMPRODUCT(--ISNUMBER(FIND(" "&amp;{"a","b","c","d","e","f","g","h","i","j","k","l","m","n","o","p","q","r","s","t","u","v","w","x","y","z"}," "&amp;$H7)))&gt;0,"; Mother: small first letter",""))&amp;IF($I7="","",IF($I7&lt;&gt;TRIM($I7),"; Father: extra spaces","")&amp;IF(SUMPRODUCT(--ISNUMBER(FIND(" "&amp;{"a","b","c","d","e","f","g","h","i","j","k","l","m","n","o","p","q","r","s","t","u","v","w","x","y","z"}," "&amp;$I7)))&gt;0,"; Father: small first letter",""))&amp;IF($J7="","",IF($J7&lt;&gt;TRIM($J7),"; Guardian: extra spaces","")&amp;IF(SUMPRODUCT(--ISNUMBER(FIND(" "&amp;{"a","b","c","d","e","f","g","h","i","j","k","l","m","n","o","p","q","r","s","t","u","v","w","x","y","z"}," "&amp;$J7)))&gt;0,"; Guardian: small first letter","")),3,300),"")</f>
        <v/>
      </c>
      <c r="X7" s="23" t="str">
        <f>IF(OR(NOT(COUNTA($B7:$T7)&gt;0),$F7=""),"",IF(NOT(ISNUMBER($F7)),"Not a date",IF(OR((YEAR(Setup!$B$8)-YEAR($F7)-IF(OR(MONTH($F7)&gt;MONTH(Setup!$B$8),AND(MONTH($F7)=MONTH(Setup!$B$8),DAY($F7)&gt;DAY(Setup!$B$8))),1,0))&lt;Setup!$B$11,(YEAR(Setup!$B$8)-YEAR($F7)-IF(OR(MONTH($F7)&gt;MONTH(Setup!$B$8),AND(MONTH($F7)=MONTH(Setup!$B$8),DAY($F7)&gt;DAY(Setup!$B$8))),1,0))&gt;Setup!$C$11),"Age "&amp;(YEAR(Setup!$B$8)-YEAR($F7)-IF(OR(MONTH($F7)&gt;MONTH(Setup!$B$8),AND(MONTH($F7)=MONTH(Setup!$B$8),DAY($F7)&gt;DAY(Setup!$B$8))),1,0))&amp;": check the date","")))</f>
        <v/>
      </c>
      <c r="Y7" s="23" t="str">
        <f>IF(COUNTA($B7:$T7)&gt;0,IF($M7="","English or Modern English missing",""),"")</f>
        <v/>
      </c>
      <c r="Z7" s="23" t="str">
        <f>IF(COUNTA($B7:$T7)&gt;0,IF(COUNTA($N7:$R7)&lt;4,"Needs 4 or 5, has "&amp;COUNTA($N7:$R7),""),"")</f>
        <v/>
      </c>
      <c r="AA7" s="23" t="str">
        <f>IF(COUNTA($B7:$T7)&gt;0,MID(IF(SUM($AD7)=0,"","; "&amp;INDEX(Subjects!$O$5:$O$29,$AE7)&amp;" with "&amp;INDEX(Subjects!$P$5:$P$29,$AE7)&amp;IF($AD7&gt;1," (+"&amp;($AD7-1)&amp;" more)",""))&amp;IF(SUMPRODUCT(($M7:$R7&lt;&gt;"")*(COUNTIF($M7:$R7,$M7:$R7&amp;"")&gt;1))&gt;0,"; Same subject twice",""),3,300),"")</f>
        <v/>
      </c>
      <c r="AB7" s="23" t="str">
        <f>IF(COUNTA($B7:$T7)&gt;0,MID(IF($S7&lt;&gt;"Y","; Photo","")&amp;IF($T7&lt;&gt;"Y","; Signature",""),3,50),"")</f>
        <v/>
      </c>
      <c r="AC7" s="24" t="str">
        <f>IF(COUNTA($B7:$T7)&gt;0,IF(SUMPRODUCT(--($V7:$AB7&lt;&gt;""))=0,"OK",SUMPRODUCT(--($V7:$AB7&lt;&gt;""))&amp;" to fix"),"")</f>
        <v/>
      </c>
      <c r="AD7" s="25" t="str">
        <f>IF(COUNTA($B7:$T7)&gt;0,SUMPRODUCT((Subjects!$O$5:$O$29&lt;&gt;"")*(Subjects!$P$5:$P$29&lt;&gt;"")*(COUNTIF($M7:$R7,Subjects!$O$5:$O$29&amp;"")&gt;0)*(COUNTIF($M7:$R7,Subjects!$P$5:$P$29&amp;"")&gt;0)),"")</f>
        <v/>
      </c>
      <c r="AE7" s="25" t="str">
        <f>IF(SUM($AD7)=0,"",LOOKUP(2,1/((Subjects!$O$5:$O$29&lt;&gt;"")*(Subjects!$P$5:$P$29&lt;&gt;"")*(COUNTIF($M7:$R7,Subjects!$O$5:$O$29&amp;"")&gt;0)*(COUNTIF($M7:$R7,Subjects!$P$5:$P$29&amp;"")&gt;0)),Subjects!$Q$5:$Q$29))</f>
        <v/>
      </c>
    </row>
    <row r="8" spans="1:31" x14ac:dyDescent="0.25">
      <c r="A8" s="19">
        <v>3</v>
      </c>
      <c r="B8" s="8"/>
      <c r="C8" s="20"/>
      <c r="D8" s="4"/>
      <c r="E8" s="8"/>
      <c r="F8" s="21"/>
      <c r="G8" s="8"/>
      <c r="H8" s="4"/>
      <c r="I8" s="4"/>
      <c r="J8" s="4"/>
      <c r="K8" s="8"/>
      <c r="L8" s="20"/>
      <c r="M8" s="4"/>
      <c r="N8" s="4"/>
      <c r="O8" s="4"/>
      <c r="P8" s="4"/>
      <c r="Q8" s="4"/>
      <c r="R8" s="4"/>
      <c r="S8" s="8"/>
      <c r="T8" s="8"/>
      <c r="U8" s="22" t="str">
        <f>IF(COUNTA($B8:$T8)&gt;0,COUNTA($M8:$R8),"")</f>
        <v/>
      </c>
      <c r="V8" s="23" t="str">
        <f>IF(COUNTA($B8:$T8)&gt;0,MID(IF($B8="","; Section","")&amp;IF($C8="","; Admission no.","")&amp;IF($D8="","; Name","")&amp;IF($E8="","; Gender","")&amp;IF($F8="","; Date of birth","")&amp;IF($G8="","; Nationality","")&amp;IF(COUNTA($H8:$J8)=0,"; Parent or guardian","")&amp;IF($K8="","; Class X board","")&amp;IF(AND($K8="Other board",$L8=""),"; Eligibility no.",""),3,300),"")</f>
        <v/>
      </c>
      <c r="W8" s="23" t="str">
        <f>IF(COUNTA($B8:$T8)&gt;0,MID(IF($D8="","",IF($D8&lt;&gt;TRIM($D8),"; Name: extra spaces","")&amp;IF(SUMPRODUCT(--ISNUMBER(FIND(" "&amp;{"a","b","c","d","e","f","g","h","i","j","k","l","m","n","o","p","q","r","s","t","u","v","w","x","y","z"}," "&amp;$D8)))&gt;0,"; Name: small first letter",""))&amp;IF($H8="","",IF($H8&lt;&gt;TRIM($H8),"; Mother: extra spaces","")&amp;IF(SUMPRODUCT(--ISNUMBER(FIND(" "&amp;{"a","b","c","d","e","f","g","h","i","j","k","l","m","n","o","p","q","r","s","t","u","v","w","x","y","z"}," "&amp;$H8)))&gt;0,"; Mother: small first letter",""))&amp;IF($I8="","",IF($I8&lt;&gt;TRIM($I8),"; Father: extra spaces","")&amp;IF(SUMPRODUCT(--ISNUMBER(FIND(" "&amp;{"a","b","c","d","e","f","g","h","i","j","k","l","m","n","o","p","q","r","s","t","u","v","w","x","y","z"}," "&amp;$I8)))&gt;0,"; Father: small first letter",""))&amp;IF($J8="","",IF($J8&lt;&gt;TRIM($J8),"; Guardian: extra spaces","")&amp;IF(SUMPRODUCT(--ISNUMBER(FIND(" "&amp;{"a","b","c","d","e","f","g","h","i","j","k","l","m","n","o","p","q","r","s","t","u","v","w","x","y","z"}," "&amp;$J8)))&gt;0,"; Guardian: small first letter","")),3,300),"")</f>
        <v/>
      </c>
      <c r="X8" s="23" t="str">
        <f>IF(OR(NOT(COUNTA($B8:$T8)&gt;0),$F8=""),"",IF(NOT(ISNUMBER($F8)),"Not a date",IF(OR((YEAR(Setup!$B$8)-YEAR($F8)-IF(OR(MONTH($F8)&gt;MONTH(Setup!$B$8),AND(MONTH($F8)=MONTH(Setup!$B$8),DAY($F8)&gt;DAY(Setup!$B$8))),1,0))&lt;Setup!$B$11,(YEAR(Setup!$B$8)-YEAR($F8)-IF(OR(MONTH($F8)&gt;MONTH(Setup!$B$8),AND(MONTH($F8)=MONTH(Setup!$B$8),DAY($F8)&gt;DAY(Setup!$B$8))),1,0))&gt;Setup!$C$11),"Age "&amp;(YEAR(Setup!$B$8)-YEAR($F8)-IF(OR(MONTH($F8)&gt;MONTH(Setup!$B$8),AND(MONTH($F8)=MONTH(Setup!$B$8),DAY($F8)&gt;DAY(Setup!$B$8))),1,0))&amp;": check the date","")))</f>
        <v/>
      </c>
      <c r="Y8" s="23" t="str">
        <f>IF(COUNTA($B8:$T8)&gt;0,IF($M8="","English or Modern English missing",""),"")</f>
        <v/>
      </c>
      <c r="Z8" s="23" t="str">
        <f>IF(COUNTA($B8:$T8)&gt;0,IF(COUNTA($N8:$R8)&lt;4,"Needs 4 or 5, has "&amp;COUNTA($N8:$R8),""),"")</f>
        <v/>
      </c>
      <c r="AA8" s="23" t="str">
        <f>IF(COUNTA($B8:$T8)&gt;0,MID(IF(SUM($AD8)=0,"","; "&amp;INDEX(Subjects!$O$5:$O$29,$AE8)&amp;" with "&amp;INDEX(Subjects!$P$5:$P$29,$AE8)&amp;IF($AD8&gt;1," (+"&amp;($AD8-1)&amp;" more)",""))&amp;IF(SUMPRODUCT(($M8:$R8&lt;&gt;"")*(COUNTIF($M8:$R8,$M8:$R8&amp;"")&gt;1))&gt;0,"; Same subject twice",""),3,300),"")</f>
        <v/>
      </c>
      <c r="AB8" s="23" t="str">
        <f>IF(COUNTA($B8:$T8)&gt;0,MID(IF($S8&lt;&gt;"Y","; Photo","")&amp;IF($T8&lt;&gt;"Y","; Signature",""),3,50),"")</f>
        <v/>
      </c>
      <c r="AC8" s="24" t="str">
        <f>IF(COUNTA($B8:$T8)&gt;0,IF(SUMPRODUCT(--($V8:$AB8&lt;&gt;""))=0,"OK",SUMPRODUCT(--($V8:$AB8&lt;&gt;""))&amp;" to fix"),"")</f>
        <v/>
      </c>
      <c r="AD8" s="25" t="str">
        <f>IF(COUNTA($B8:$T8)&gt;0,SUMPRODUCT((Subjects!$O$5:$O$29&lt;&gt;"")*(Subjects!$P$5:$P$29&lt;&gt;"")*(COUNTIF($M8:$R8,Subjects!$O$5:$O$29&amp;"")&gt;0)*(COUNTIF($M8:$R8,Subjects!$P$5:$P$29&amp;"")&gt;0)),"")</f>
        <v/>
      </c>
      <c r="AE8" s="25" t="str">
        <f>IF(SUM($AD8)=0,"",LOOKUP(2,1/((Subjects!$O$5:$O$29&lt;&gt;"")*(Subjects!$P$5:$P$29&lt;&gt;"")*(COUNTIF($M8:$R8,Subjects!$O$5:$O$29&amp;"")&gt;0)*(COUNTIF($M8:$R8,Subjects!$P$5:$P$29&amp;"")&gt;0)),Subjects!$Q$5:$Q$29))</f>
        <v/>
      </c>
    </row>
    <row r="9" spans="1:31" x14ac:dyDescent="0.25">
      <c r="A9" s="19">
        <v>4</v>
      </c>
      <c r="B9" s="8"/>
      <c r="C9" s="20"/>
      <c r="D9" s="4"/>
      <c r="E9" s="8"/>
      <c r="F9" s="21"/>
      <c r="G9" s="8"/>
      <c r="H9" s="4"/>
      <c r="I9" s="4"/>
      <c r="J9" s="4"/>
      <c r="K9" s="8"/>
      <c r="L9" s="20"/>
      <c r="M9" s="4"/>
      <c r="N9" s="4"/>
      <c r="O9" s="4"/>
      <c r="P9" s="4"/>
      <c r="Q9" s="4"/>
      <c r="R9" s="4"/>
      <c r="S9" s="8"/>
      <c r="T9" s="8"/>
      <c r="U9" s="22" t="str">
        <f>IF(COUNTA($B9:$T9)&gt;0,COUNTA($M9:$R9),"")</f>
        <v/>
      </c>
      <c r="V9" s="23" t="str">
        <f>IF(COUNTA($B9:$T9)&gt;0,MID(IF($B9="","; Section","")&amp;IF($C9="","; Admission no.","")&amp;IF($D9="","; Name","")&amp;IF($E9="","; Gender","")&amp;IF($F9="","; Date of birth","")&amp;IF($G9="","; Nationality","")&amp;IF(COUNTA($H9:$J9)=0,"; Parent or guardian","")&amp;IF($K9="","; Class X board","")&amp;IF(AND($K9="Other board",$L9=""),"; Eligibility no.",""),3,300),"")</f>
        <v/>
      </c>
      <c r="W9" s="23" t="str">
        <f>IF(COUNTA($B9:$T9)&gt;0,MID(IF($D9="","",IF($D9&lt;&gt;TRIM($D9),"; Name: extra spaces","")&amp;IF(SUMPRODUCT(--ISNUMBER(FIND(" "&amp;{"a","b","c","d","e","f","g","h","i","j","k","l","m","n","o","p","q","r","s","t","u","v","w","x","y","z"}," "&amp;$D9)))&gt;0,"; Name: small first letter",""))&amp;IF($H9="","",IF($H9&lt;&gt;TRIM($H9),"; Mother: extra spaces","")&amp;IF(SUMPRODUCT(--ISNUMBER(FIND(" "&amp;{"a","b","c","d","e","f","g","h","i","j","k","l","m","n","o","p","q","r","s","t","u","v","w","x","y","z"}," "&amp;$H9)))&gt;0,"; Mother: small first letter",""))&amp;IF($I9="","",IF($I9&lt;&gt;TRIM($I9),"; Father: extra spaces","")&amp;IF(SUMPRODUCT(--ISNUMBER(FIND(" "&amp;{"a","b","c","d","e","f","g","h","i","j","k","l","m","n","o","p","q","r","s","t","u","v","w","x","y","z"}," "&amp;$I9)))&gt;0,"; Father: small first letter",""))&amp;IF($J9="","",IF($J9&lt;&gt;TRIM($J9),"; Guardian: extra spaces","")&amp;IF(SUMPRODUCT(--ISNUMBER(FIND(" "&amp;{"a","b","c","d","e","f","g","h","i","j","k","l","m","n","o","p","q","r","s","t","u","v","w","x","y","z"}," "&amp;$J9)))&gt;0,"; Guardian: small first letter","")),3,300),"")</f>
        <v/>
      </c>
      <c r="X9" s="23" t="str">
        <f>IF(OR(NOT(COUNTA($B9:$T9)&gt;0),$F9=""),"",IF(NOT(ISNUMBER($F9)),"Not a date",IF(OR((YEAR(Setup!$B$8)-YEAR($F9)-IF(OR(MONTH($F9)&gt;MONTH(Setup!$B$8),AND(MONTH($F9)=MONTH(Setup!$B$8),DAY($F9)&gt;DAY(Setup!$B$8))),1,0))&lt;Setup!$B$11,(YEAR(Setup!$B$8)-YEAR($F9)-IF(OR(MONTH($F9)&gt;MONTH(Setup!$B$8),AND(MONTH($F9)=MONTH(Setup!$B$8),DAY($F9)&gt;DAY(Setup!$B$8))),1,0))&gt;Setup!$C$11),"Age "&amp;(YEAR(Setup!$B$8)-YEAR($F9)-IF(OR(MONTH($F9)&gt;MONTH(Setup!$B$8),AND(MONTH($F9)=MONTH(Setup!$B$8),DAY($F9)&gt;DAY(Setup!$B$8))),1,0))&amp;": check the date","")))</f>
        <v/>
      </c>
      <c r="Y9" s="23" t="str">
        <f>IF(COUNTA($B9:$T9)&gt;0,IF($M9="","English or Modern English missing",""),"")</f>
        <v/>
      </c>
      <c r="Z9" s="23" t="str">
        <f>IF(COUNTA($B9:$T9)&gt;0,IF(COUNTA($N9:$R9)&lt;4,"Needs 4 or 5, has "&amp;COUNTA($N9:$R9),""),"")</f>
        <v/>
      </c>
      <c r="AA9" s="23" t="str">
        <f>IF(COUNTA($B9:$T9)&gt;0,MID(IF(SUM($AD9)=0,"","; "&amp;INDEX(Subjects!$O$5:$O$29,$AE9)&amp;" with "&amp;INDEX(Subjects!$P$5:$P$29,$AE9)&amp;IF($AD9&gt;1," (+"&amp;($AD9-1)&amp;" more)",""))&amp;IF(SUMPRODUCT(($M9:$R9&lt;&gt;"")*(COUNTIF($M9:$R9,$M9:$R9&amp;"")&gt;1))&gt;0,"; Same subject twice",""),3,300),"")</f>
        <v/>
      </c>
      <c r="AB9" s="23" t="str">
        <f>IF(COUNTA($B9:$T9)&gt;0,MID(IF($S9&lt;&gt;"Y","; Photo","")&amp;IF($T9&lt;&gt;"Y","; Signature",""),3,50),"")</f>
        <v/>
      </c>
      <c r="AC9" s="24" t="str">
        <f>IF(COUNTA($B9:$T9)&gt;0,IF(SUMPRODUCT(--($V9:$AB9&lt;&gt;""))=0,"OK",SUMPRODUCT(--($V9:$AB9&lt;&gt;""))&amp;" to fix"),"")</f>
        <v/>
      </c>
      <c r="AD9" s="25" t="str">
        <f>IF(COUNTA($B9:$T9)&gt;0,SUMPRODUCT((Subjects!$O$5:$O$29&lt;&gt;"")*(Subjects!$P$5:$P$29&lt;&gt;"")*(COUNTIF($M9:$R9,Subjects!$O$5:$O$29&amp;"")&gt;0)*(COUNTIF($M9:$R9,Subjects!$P$5:$P$29&amp;"")&gt;0)),"")</f>
        <v/>
      </c>
      <c r="AE9" s="25" t="str">
        <f>IF(SUM($AD9)=0,"",LOOKUP(2,1/((Subjects!$O$5:$O$29&lt;&gt;"")*(Subjects!$P$5:$P$29&lt;&gt;"")*(COUNTIF($M9:$R9,Subjects!$O$5:$O$29&amp;"")&gt;0)*(COUNTIF($M9:$R9,Subjects!$P$5:$P$29&amp;"")&gt;0)),Subjects!$Q$5:$Q$29))</f>
        <v/>
      </c>
    </row>
    <row r="10" spans="1:31" x14ac:dyDescent="0.25">
      <c r="A10" s="19">
        <v>5</v>
      </c>
      <c r="B10" s="8"/>
      <c r="C10" s="20"/>
      <c r="D10" s="4"/>
      <c r="E10" s="8"/>
      <c r="F10" s="21"/>
      <c r="G10" s="8"/>
      <c r="H10" s="4"/>
      <c r="I10" s="4"/>
      <c r="J10" s="4"/>
      <c r="K10" s="8"/>
      <c r="L10" s="20"/>
      <c r="M10" s="4"/>
      <c r="N10" s="4"/>
      <c r="O10" s="4"/>
      <c r="P10" s="4"/>
      <c r="Q10" s="4"/>
      <c r="R10" s="4"/>
      <c r="S10" s="8"/>
      <c r="T10" s="8"/>
      <c r="U10" s="22" t="str">
        <f>IF(COUNTA($B10:$T10)&gt;0,COUNTA($M10:$R10),"")</f>
        <v/>
      </c>
      <c r="V10" s="23" t="str">
        <f>IF(COUNTA($B10:$T10)&gt;0,MID(IF($B10="","; Section","")&amp;IF($C10="","; Admission no.","")&amp;IF($D10="","; Name","")&amp;IF($E10="","; Gender","")&amp;IF($F10="","; Date of birth","")&amp;IF($G10="","; Nationality","")&amp;IF(COUNTA($H10:$J10)=0,"; Parent or guardian","")&amp;IF($K10="","; Class X board","")&amp;IF(AND($K10="Other board",$L10=""),"; Eligibility no.",""),3,300),"")</f>
        <v/>
      </c>
      <c r="W10" s="23" t="str">
        <f>IF(COUNTA($B10:$T10)&gt;0,MID(IF($D10="","",IF($D10&lt;&gt;TRIM($D10),"; Name: extra spaces","")&amp;IF(SUMPRODUCT(--ISNUMBER(FIND(" "&amp;{"a","b","c","d","e","f","g","h","i","j","k","l","m","n","o","p","q","r","s","t","u","v","w","x","y","z"}," "&amp;$D10)))&gt;0,"; Name: small first letter",""))&amp;IF($H10="","",IF($H10&lt;&gt;TRIM($H10),"; Mother: extra spaces","")&amp;IF(SUMPRODUCT(--ISNUMBER(FIND(" "&amp;{"a","b","c","d","e","f","g","h","i","j","k","l","m","n","o","p","q","r","s","t","u","v","w","x","y","z"}," "&amp;$H10)))&gt;0,"; Mother: small first letter",""))&amp;IF($I10="","",IF($I10&lt;&gt;TRIM($I10),"; Father: extra spaces","")&amp;IF(SUMPRODUCT(--ISNUMBER(FIND(" "&amp;{"a","b","c","d","e","f","g","h","i","j","k","l","m","n","o","p","q","r","s","t","u","v","w","x","y","z"}," "&amp;$I10)))&gt;0,"; Father: small first letter",""))&amp;IF($J10="","",IF($J10&lt;&gt;TRIM($J10),"; Guardian: extra spaces","")&amp;IF(SUMPRODUCT(--ISNUMBER(FIND(" "&amp;{"a","b","c","d","e","f","g","h","i","j","k","l","m","n","o","p","q","r","s","t","u","v","w","x","y","z"}," "&amp;$J10)))&gt;0,"; Guardian: small first letter","")),3,300),"")</f>
        <v/>
      </c>
      <c r="X10" s="23" t="str">
        <f>IF(OR(NOT(COUNTA($B10:$T10)&gt;0),$F10=""),"",IF(NOT(ISNUMBER($F10)),"Not a date",IF(OR((YEAR(Setup!$B$8)-YEAR($F10)-IF(OR(MONTH($F10)&gt;MONTH(Setup!$B$8),AND(MONTH($F10)=MONTH(Setup!$B$8),DAY($F10)&gt;DAY(Setup!$B$8))),1,0))&lt;Setup!$B$11,(YEAR(Setup!$B$8)-YEAR($F10)-IF(OR(MONTH($F10)&gt;MONTH(Setup!$B$8),AND(MONTH($F10)=MONTH(Setup!$B$8),DAY($F10)&gt;DAY(Setup!$B$8))),1,0))&gt;Setup!$C$11),"Age "&amp;(YEAR(Setup!$B$8)-YEAR($F10)-IF(OR(MONTH($F10)&gt;MONTH(Setup!$B$8),AND(MONTH($F10)=MONTH(Setup!$B$8),DAY($F10)&gt;DAY(Setup!$B$8))),1,0))&amp;": check the date","")))</f>
        <v/>
      </c>
      <c r="Y10" s="23" t="str">
        <f>IF(COUNTA($B10:$T10)&gt;0,IF($M10="","English or Modern English missing",""),"")</f>
        <v/>
      </c>
      <c r="Z10" s="23" t="str">
        <f>IF(COUNTA($B10:$T10)&gt;0,IF(COUNTA($N10:$R10)&lt;4,"Needs 4 or 5, has "&amp;COUNTA($N10:$R10),""),"")</f>
        <v/>
      </c>
      <c r="AA10" s="23" t="str">
        <f>IF(COUNTA($B10:$T10)&gt;0,MID(IF(SUM($AD10)=0,"","; "&amp;INDEX(Subjects!$O$5:$O$29,$AE10)&amp;" with "&amp;INDEX(Subjects!$P$5:$P$29,$AE10)&amp;IF($AD10&gt;1," (+"&amp;($AD10-1)&amp;" more)",""))&amp;IF(SUMPRODUCT(($M10:$R10&lt;&gt;"")*(COUNTIF($M10:$R10,$M10:$R10&amp;"")&gt;1))&gt;0,"; Same subject twice",""),3,300),"")</f>
        <v/>
      </c>
      <c r="AB10" s="23" t="str">
        <f>IF(COUNTA($B10:$T10)&gt;0,MID(IF($S10&lt;&gt;"Y","; Photo","")&amp;IF($T10&lt;&gt;"Y","; Signature",""),3,50),"")</f>
        <v/>
      </c>
      <c r="AC10" s="24" t="str">
        <f>IF(COUNTA($B10:$T10)&gt;0,IF(SUMPRODUCT(--($V10:$AB10&lt;&gt;""))=0,"OK",SUMPRODUCT(--($V10:$AB10&lt;&gt;""))&amp;" to fix"),"")</f>
        <v/>
      </c>
      <c r="AD10" s="25" t="str">
        <f>IF(COUNTA($B10:$T10)&gt;0,SUMPRODUCT((Subjects!$O$5:$O$29&lt;&gt;"")*(Subjects!$P$5:$P$29&lt;&gt;"")*(COUNTIF($M10:$R10,Subjects!$O$5:$O$29&amp;"")&gt;0)*(COUNTIF($M10:$R10,Subjects!$P$5:$P$29&amp;"")&gt;0)),"")</f>
        <v/>
      </c>
      <c r="AE10" s="25" t="str">
        <f>IF(SUM($AD10)=0,"",LOOKUP(2,1/((Subjects!$O$5:$O$29&lt;&gt;"")*(Subjects!$P$5:$P$29&lt;&gt;"")*(COUNTIF($M10:$R10,Subjects!$O$5:$O$29&amp;"")&gt;0)*(COUNTIF($M10:$R10,Subjects!$P$5:$P$29&amp;"")&gt;0)),Subjects!$Q$5:$Q$29))</f>
        <v/>
      </c>
    </row>
    <row r="11" spans="1:31" x14ac:dyDescent="0.25">
      <c r="A11" s="19">
        <v>6</v>
      </c>
      <c r="B11" s="8"/>
      <c r="C11" s="20"/>
      <c r="D11" s="4"/>
      <c r="E11" s="8"/>
      <c r="F11" s="21"/>
      <c r="G11" s="8"/>
      <c r="H11" s="4"/>
      <c r="I11" s="4"/>
      <c r="J11" s="4"/>
      <c r="K11" s="8"/>
      <c r="L11" s="20"/>
      <c r="M11" s="4"/>
      <c r="N11" s="4"/>
      <c r="O11" s="4"/>
      <c r="P11" s="4"/>
      <c r="Q11" s="4"/>
      <c r="R11" s="4"/>
      <c r="S11" s="8"/>
      <c r="T11" s="8"/>
      <c r="U11" s="22" t="str">
        <f>IF(COUNTA($B11:$T11)&gt;0,COUNTA($M11:$R11),"")</f>
        <v/>
      </c>
      <c r="V11" s="23" t="str">
        <f>IF(COUNTA($B11:$T11)&gt;0,MID(IF($B11="","; Section","")&amp;IF($C11="","; Admission no.","")&amp;IF($D11="","; Name","")&amp;IF($E11="","; Gender","")&amp;IF($F11="","; Date of birth","")&amp;IF($G11="","; Nationality","")&amp;IF(COUNTA($H11:$J11)=0,"; Parent or guardian","")&amp;IF($K11="","; Class X board","")&amp;IF(AND($K11="Other board",$L11=""),"; Eligibility no.",""),3,300),"")</f>
        <v/>
      </c>
      <c r="W11" s="23" t="str">
        <f>IF(COUNTA($B11:$T11)&gt;0,MID(IF($D11="","",IF($D11&lt;&gt;TRIM($D11),"; Name: extra spaces","")&amp;IF(SUMPRODUCT(--ISNUMBER(FIND(" "&amp;{"a","b","c","d","e","f","g","h","i","j","k","l","m","n","o","p","q","r","s","t","u","v","w","x","y","z"}," "&amp;$D11)))&gt;0,"; Name: small first letter",""))&amp;IF($H11="","",IF($H11&lt;&gt;TRIM($H11),"; Mother: extra spaces","")&amp;IF(SUMPRODUCT(--ISNUMBER(FIND(" "&amp;{"a","b","c","d","e","f","g","h","i","j","k","l","m","n","o","p","q","r","s","t","u","v","w","x","y","z"}," "&amp;$H11)))&gt;0,"; Mother: small first letter",""))&amp;IF($I11="","",IF($I11&lt;&gt;TRIM($I11),"; Father: extra spaces","")&amp;IF(SUMPRODUCT(--ISNUMBER(FIND(" "&amp;{"a","b","c","d","e","f","g","h","i","j","k","l","m","n","o","p","q","r","s","t","u","v","w","x","y","z"}," "&amp;$I11)))&gt;0,"; Father: small first letter",""))&amp;IF($J11="","",IF($J11&lt;&gt;TRIM($J11),"; Guardian: extra spaces","")&amp;IF(SUMPRODUCT(--ISNUMBER(FIND(" "&amp;{"a","b","c","d","e","f","g","h","i","j","k","l","m","n","o","p","q","r","s","t","u","v","w","x","y","z"}," "&amp;$J11)))&gt;0,"; Guardian: small first letter","")),3,300),"")</f>
        <v/>
      </c>
      <c r="X11" s="23" t="str">
        <f>IF(OR(NOT(COUNTA($B11:$T11)&gt;0),$F11=""),"",IF(NOT(ISNUMBER($F11)),"Not a date",IF(OR((YEAR(Setup!$B$8)-YEAR($F11)-IF(OR(MONTH($F11)&gt;MONTH(Setup!$B$8),AND(MONTH($F11)=MONTH(Setup!$B$8),DAY($F11)&gt;DAY(Setup!$B$8))),1,0))&lt;Setup!$B$11,(YEAR(Setup!$B$8)-YEAR($F11)-IF(OR(MONTH($F11)&gt;MONTH(Setup!$B$8),AND(MONTH($F11)=MONTH(Setup!$B$8),DAY($F11)&gt;DAY(Setup!$B$8))),1,0))&gt;Setup!$C$11),"Age "&amp;(YEAR(Setup!$B$8)-YEAR($F11)-IF(OR(MONTH($F11)&gt;MONTH(Setup!$B$8),AND(MONTH($F11)=MONTH(Setup!$B$8),DAY($F11)&gt;DAY(Setup!$B$8))),1,0))&amp;": check the date","")))</f>
        <v/>
      </c>
      <c r="Y11" s="23" t="str">
        <f>IF(COUNTA($B11:$T11)&gt;0,IF($M11="","English or Modern English missing",""),"")</f>
        <v/>
      </c>
      <c r="Z11" s="23" t="str">
        <f>IF(COUNTA($B11:$T11)&gt;0,IF(COUNTA($N11:$R11)&lt;4,"Needs 4 or 5, has "&amp;COUNTA($N11:$R11),""),"")</f>
        <v/>
      </c>
      <c r="AA11" s="23" t="str">
        <f>IF(COUNTA($B11:$T11)&gt;0,MID(IF(SUM($AD11)=0,"","; "&amp;INDEX(Subjects!$O$5:$O$29,$AE11)&amp;" with "&amp;INDEX(Subjects!$P$5:$P$29,$AE11)&amp;IF($AD11&gt;1," (+"&amp;($AD11-1)&amp;" more)",""))&amp;IF(SUMPRODUCT(($M11:$R11&lt;&gt;"")*(COUNTIF($M11:$R11,$M11:$R11&amp;"")&gt;1))&gt;0,"; Same subject twice",""),3,300),"")</f>
        <v/>
      </c>
      <c r="AB11" s="23" t="str">
        <f>IF(COUNTA($B11:$T11)&gt;0,MID(IF($S11&lt;&gt;"Y","; Photo","")&amp;IF($T11&lt;&gt;"Y","; Signature",""),3,50),"")</f>
        <v/>
      </c>
      <c r="AC11" s="24" t="str">
        <f>IF(COUNTA($B11:$T11)&gt;0,IF(SUMPRODUCT(--($V11:$AB11&lt;&gt;""))=0,"OK",SUMPRODUCT(--($V11:$AB11&lt;&gt;""))&amp;" to fix"),"")</f>
        <v/>
      </c>
      <c r="AD11" s="25" t="str">
        <f>IF(COUNTA($B11:$T11)&gt;0,SUMPRODUCT((Subjects!$O$5:$O$29&lt;&gt;"")*(Subjects!$P$5:$P$29&lt;&gt;"")*(COUNTIF($M11:$R11,Subjects!$O$5:$O$29&amp;"")&gt;0)*(COUNTIF($M11:$R11,Subjects!$P$5:$P$29&amp;"")&gt;0)),"")</f>
        <v/>
      </c>
      <c r="AE11" s="25" t="str">
        <f>IF(SUM($AD11)=0,"",LOOKUP(2,1/((Subjects!$O$5:$O$29&lt;&gt;"")*(Subjects!$P$5:$P$29&lt;&gt;"")*(COUNTIF($M11:$R11,Subjects!$O$5:$O$29&amp;"")&gt;0)*(COUNTIF($M11:$R11,Subjects!$P$5:$P$29&amp;"")&gt;0)),Subjects!$Q$5:$Q$29))</f>
        <v/>
      </c>
    </row>
    <row r="12" spans="1:31" x14ac:dyDescent="0.25">
      <c r="A12" s="19">
        <v>7</v>
      </c>
      <c r="B12" s="8"/>
      <c r="C12" s="20"/>
      <c r="D12" s="4"/>
      <c r="E12" s="8"/>
      <c r="F12" s="21"/>
      <c r="G12" s="8"/>
      <c r="H12" s="4"/>
      <c r="I12" s="4"/>
      <c r="J12" s="4"/>
      <c r="K12" s="8"/>
      <c r="L12" s="20"/>
      <c r="M12" s="4"/>
      <c r="N12" s="4"/>
      <c r="O12" s="4"/>
      <c r="P12" s="4"/>
      <c r="Q12" s="4"/>
      <c r="R12" s="4"/>
      <c r="S12" s="8"/>
      <c r="T12" s="8"/>
      <c r="U12" s="22" t="str">
        <f>IF(COUNTA($B12:$T12)&gt;0,COUNTA($M12:$R12),"")</f>
        <v/>
      </c>
      <c r="V12" s="23" t="str">
        <f>IF(COUNTA($B12:$T12)&gt;0,MID(IF($B12="","; Section","")&amp;IF($C12="","; Admission no.","")&amp;IF($D12="","; Name","")&amp;IF($E12="","; Gender","")&amp;IF($F12="","; Date of birth","")&amp;IF($G12="","; Nationality","")&amp;IF(COUNTA($H12:$J12)=0,"; Parent or guardian","")&amp;IF($K12="","; Class X board","")&amp;IF(AND($K12="Other board",$L12=""),"; Eligibility no.",""),3,300),"")</f>
        <v/>
      </c>
      <c r="W12" s="23" t="str">
        <f>IF(COUNTA($B12:$T12)&gt;0,MID(IF($D12="","",IF($D12&lt;&gt;TRIM($D12),"; Name: extra spaces","")&amp;IF(SUMPRODUCT(--ISNUMBER(FIND(" "&amp;{"a","b","c","d","e","f","g","h","i","j","k","l","m","n","o","p","q","r","s","t","u","v","w","x","y","z"}," "&amp;$D12)))&gt;0,"; Name: small first letter",""))&amp;IF($H12="","",IF($H12&lt;&gt;TRIM($H12),"; Mother: extra spaces","")&amp;IF(SUMPRODUCT(--ISNUMBER(FIND(" "&amp;{"a","b","c","d","e","f","g","h","i","j","k","l","m","n","o","p","q","r","s","t","u","v","w","x","y","z"}," "&amp;$H12)))&gt;0,"; Mother: small first letter",""))&amp;IF($I12="","",IF($I12&lt;&gt;TRIM($I12),"; Father: extra spaces","")&amp;IF(SUMPRODUCT(--ISNUMBER(FIND(" "&amp;{"a","b","c","d","e","f","g","h","i","j","k","l","m","n","o","p","q","r","s","t","u","v","w","x","y","z"}," "&amp;$I12)))&gt;0,"; Father: small first letter",""))&amp;IF($J12="","",IF($J12&lt;&gt;TRIM($J12),"; Guardian: extra spaces","")&amp;IF(SUMPRODUCT(--ISNUMBER(FIND(" "&amp;{"a","b","c","d","e","f","g","h","i","j","k","l","m","n","o","p","q","r","s","t","u","v","w","x","y","z"}," "&amp;$J12)))&gt;0,"; Guardian: small first letter","")),3,300),"")</f>
        <v/>
      </c>
      <c r="X12" s="23" t="str">
        <f>IF(OR(NOT(COUNTA($B12:$T12)&gt;0),$F12=""),"",IF(NOT(ISNUMBER($F12)),"Not a date",IF(OR((YEAR(Setup!$B$8)-YEAR($F12)-IF(OR(MONTH($F12)&gt;MONTH(Setup!$B$8),AND(MONTH($F12)=MONTH(Setup!$B$8),DAY($F12)&gt;DAY(Setup!$B$8))),1,0))&lt;Setup!$B$11,(YEAR(Setup!$B$8)-YEAR($F12)-IF(OR(MONTH($F12)&gt;MONTH(Setup!$B$8),AND(MONTH($F12)=MONTH(Setup!$B$8),DAY($F12)&gt;DAY(Setup!$B$8))),1,0))&gt;Setup!$C$11),"Age "&amp;(YEAR(Setup!$B$8)-YEAR($F12)-IF(OR(MONTH($F12)&gt;MONTH(Setup!$B$8),AND(MONTH($F12)=MONTH(Setup!$B$8),DAY($F12)&gt;DAY(Setup!$B$8))),1,0))&amp;": check the date","")))</f>
        <v/>
      </c>
      <c r="Y12" s="23" t="str">
        <f>IF(COUNTA($B12:$T12)&gt;0,IF($M12="","English or Modern English missing",""),"")</f>
        <v/>
      </c>
      <c r="Z12" s="23" t="str">
        <f>IF(COUNTA($B12:$T12)&gt;0,IF(COUNTA($N12:$R12)&lt;4,"Needs 4 or 5, has "&amp;COUNTA($N12:$R12),""),"")</f>
        <v/>
      </c>
      <c r="AA12" s="23" t="str">
        <f>IF(COUNTA($B12:$T12)&gt;0,MID(IF(SUM($AD12)=0,"","; "&amp;INDEX(Subjects!$O$5:$O$29,$AE12)&amp;" with "&amp;INDEX(Subjects!$P$5:$P$29,$AE12)&amp;IF($AD12&gt;1," (+"&amp;($AD12-1)&amp;" more)",""))&amp;IF(SUMPRODUCT(($M12:$R12&lt;&gt;"")*(COUNTIF($M12:$R12,$M12:$R12&amp;"")&gt;1))&gt;0,"; Same subject twice",""),3,300),"")</f>
        <v/>
      </c>
      <c r="AB12" s="23" t="str">
        <f>IF(COUNTA($B12:$T12)&gt;0,MID(IF($S12&lt;&gt;"Y","; Photo","")&amp;IF($T12&lt;&gt;"Y","; Signature",""),3,50),"")</f>
        <v/>
      </c>
      <c r="AC12" s="24" t="str">
        <f>IF(COUNTA($B12:$T12)&gt;0,IF(SUMPRODUCT(--($V12:$AB12&lt;&gt;""))=0,"OK",SUMPRODUCT(--($V12:$AB12&lt;&gt;""))&amp;" to fix"),"")</f>
        <v/>
      </c>
      <c r="AD12" s="25" t="str">
        <f>IF(COUNTA($B12:$T12)&gt;0,SUMPRODUCT((Subjects!$O$5:$O$29&lt;&gt;"")*(Subjects!$P$5:$P$29&lt;&gt;"")*(COUNTIF($M12:$R12,Subjects!$O$5:$O$29&amp;"")&gt;0)*(COUNTIF($M12:$R12,Subjects!$P$5:$P$29&amp;"")&gt;0)),"")</f>
        <v/>
      </c>
      <c r="AE12" s="25" t="str">
        <f>IF(SUM($AD12)=0,"",LOOKUP(2,1/((Subjects!$O$5:$O$29&lt;&gt;"")*(Subjects!$P$5:$P$29&lt;&gt;"")*(COUNTIF($M12:$R12,Subjects!$O$5:$O$29&amp;"")&gt;0)*(COUNTIF($M12:$R12,Subjects!$P$5:$P$29&amp;"")&gt;0)),Subjects!$Q$5:$Q$29))</f>
        <v/>
      </c>
    </row>
    <row r="13" spans="1:31" x14ac:dyDescent="0.25">
      <c r="A13" s="19">
        <v>8</v>
      </c>
      <c r="B13" s="8"/>
      <c r="C13" s="20"/>
      <c r="D13" s="4"/>
      <c r="E13" s="8"/>
      <c r="F13" s="21"/>
      <c r="G13" s="8"/>
      <c r="H13" s="4"/>
      <c r="I13" s="4"/>
      <c r="J13" s="4"/>
      <c r="K13" s="8"/>
      <c r="L13" s="20"/>
      <c r="M13" s="4"/>
      <c r="N13" s="4"/>
      <c r="O13" s="4"/>
      <c r="P13" s="4"/>
      <c r="Q13" s="4"/>
      <c r="R13" s="4"/>
      <c r="S13" s="8"/>
      <c r="T13" s="8"/>
      <c r="U13" s="22" t="str">
        <f>IF(COUNTA($B13:$T13)&gt;0,COUNTA($M13:$R13),"")</f>
        <v/>
      </c>
      <c r="V13" s="23" t="str">
        <f>IF(COUNTA($B13:$T13)&gt;0,MID(IF($B13="","; Section","")&amp;IF($C13="","; Admission no.","")&amp;IF($D13="","; Name","")&amp;IF($E13="","; Gender","")&amp;IF($F13="","; Date of birth","")&amp;IF($G13="","; Nationality","")&amp;IF(COUNTA($H13:$J13)=0,"; Parent or guardian","")&amp;IF($K13="","; Class X board","")&amp;IF(AND($K13="Other board",$L13=""),"; Eligibility no.",""),3,300),"")</f>
        <v/>
      </c>
      <c r="W13" s="23" t="str">
        <f>IF(COUNTA($B13:$T13)&gt;0,MID(IF($D13="","",IF($D13&lt;&gt;TRIM($D13),"; Name: extra spaces","")&amp;IF(SUMPRODUCT(--ISNUMBER(FIND(" "&amp;{"a","b","c","d","e","f","g","h","i","j","k","l","m","n","o","p","q","r","s","t","u","v","w","x","y","z"}," "&amp;$D13)))&gt;0,"; Name: small first letter",""))&amp;IF($H13="","",IF($H13&lt;&gt;TRIM($H13),"; Mother: extra spaces","")&amp;IF(SUMPRODUCT(--ISNUMBER(FIND(" "&amp;{"a","b","c","d","e","f","g","h","i","j","k","l","m","n","o","p","q","r","s","t","u","v","w","x","y","z"}," "&amp;$H13)))&gt;0,"; Mother: small first letter",""))&amp;IF($I13="","",IF($I13&lt;&gt;TRIM($I13),"; Father: extra spaces","")&amp;IF(SUMPRODUCT(--ISNUMBER(FIND(" "&amp;{"a","b","c","d","e","f","g","h","i","j","k","l","m","n","o","p","q","r","s","t","u","v","w","x","y","z"}," "&amp;$I13)))&gt;0,"; Father: small first letter",""))&amp;IF($J13="","",IF($J13&lt;&gt;TRIM($J13),"; Guardian: extra spaces","")&amp;IF(SUMPRODUCT(--ISNUMBER(FIND(" "&amp;{"a","b","c","d","e","f","g","h","i","j","k","l","m","n","o","p","q","r","s","t","u","v","w","x","y","z"}," "&amp;$J13)))&gt;0,"; Guardian: small first letter","")),3,300),"")</f>
        <v/>
      </c>
      <c r="X13" s="23" t="str">
        <f>IF(OR(NOT(COUNTA($B13:$T13)&gt;0),$F13=""),"",IF(NOT(ISNUMBER($F13)),"Not a date",IF(OR((YEAR(Setup!$B$8)-YEAR($F13)-IF(OR(MONTH($F13)&gt;MONTH(Setup!$B$8),AND(MONTH($F13)=MONTH(Setup!$B$8),DAY($F13)&gt;DAY(Setup!$B$8))),1,0))&lt;Setup!$B$11,(YEAR(Setup!$B$8)-YEAR($F13)-IF(OR(MONTH($F13)&gt;MONTH(Setup!$B$8),AND(MONTH($F13)=MONTH(Setup!$B$8),DAY($F13)&gt;DAY(Setup!$B$8))),1,0))&gt;Setup!$C$11),"Age "&amp;(YEAR(Setup!$B$8)-YEAR($F13)-IF(OR(MONTH($F13)&gt;MONTH(Setup!$B$8),AND(MONTH($F13)=MONTH(Setup!$B$8),DAY($F13)&gt;DAY(Setup!$B$8))),1,0))&amp;": check the date","")))</f>
        <v/>
      </c>
      <c r="Y13" s="23" t="str">
        <f>IF(COUNTA($B13:$T13)&gt;0,IF($M13="","English or Modern English missing",""),"")</f>
        <v/>
      </c>
      <c r="Z13" s="23" t="str">
        <f>IF(COUNTA($B13:$T13)&gt;0,IF(COUNTA($N13:$R13)&lt;4,"Needs 4 or 5, has "&amp;COUNTA($N13:$R13),""),"")</f>
        <v/>
      </c>
      <c r="AA13" s="23" t="str">
        <f>IF(COUNTA($B13:$T13)&gt;0,MID(IF(SUM($AD13)=0,"","; "&amp;INDEX(Subjects!$O$5:$O$29,$AE13)&amp;" with "&amp;INDEX(Subjects!$P$5:$P$29,$AE13)&amp;IF($AD13&gt;1," (+"&amp;($AD13-1)&amp;" more)",""))&amp;IF(SUMPRODUCT(($M13:$R13&lt;&gt;"")*(COUNTIF($M13:$R13,$M13:$R13&amp;"")&gt;1))&gt;0,"; Same subject twice",""),3,300),"")</f>
        <v/>
      </c>
      <c r="AB13" s="23" t="str">
        <f>IF(COUNTA($B13:$T13)&gt;0,MID(IF($S13&lt;&gt;"Y","; Photo","")&amp;IF($T13&lt;&gt;"Y","; Signature",""),3,50),"")</f>
        <v/>
      </c>
      <c r="AC13" s="24" t="str">
        <f>IF(COUNTA($B13:$T13)&gt;0,IF(SUMPRODUCT(--($V13:$AB13&lt;&gt;""))=0,"OK",SUMPRODUCT(--($V13:$AB13&lt;&gt;""))&amp;" to fix"),"")</f>
        <v/>
      </c>
      <c r="AD13" s="25" t="str">
        <f>IF(COUNTA($B13:$T13)&gt;0,SUMPRODUCT((Subjects!$O$5:$O$29&lt;&gt;"")*(Subjects!$P$5:$P$29&lt;&gt;"")*(COUNTIF($M13:$R13,Subjects!$O$5:$O$29&amp;"")&gt;0)*(COUNTIF($M13:$R13,Subjects!$P$5:$P$29&amp;"")&gt;0)),"")</f>
        <v/>
      </c>
      <c r="AE13" s="25" t="str">
        <f>IF(SUM($AD13)=0,"",LOOKUP(2,1/((Subjects!$O$5:$O$29&lt;&gt;"")*(Subjects!$P$5:$P$29&lt;&gt;"")*(COUNTIF($M13:$R13,Subjects!$O$5:$O$29&amp;"")&gt;0)*(COUNTIF($M13:$R13,Subjects!$P$5:$P$29&amp;"")&gt;0)),Subjects!$Q$5:$Q$29))</f>
        <v/>
      </c>
    </row>
    <row r="14" spans="1:31" x14ac:dyDescent="0.25">
      <c r="A14" s="19">
        <v>9</v>
      </c>
      <c r="B14" s="8"/>
      <c r="C14" s="20"/>
      <c r="D14" s="4"/>
      <c r="E14" s="8"/>
      <c r="F14" s="21"/>
      <c r="G14" s="8"/>
      <c r="H14" s="4"/>
      <c r="I14" s="4"/>
      <c r="J14" s="4"/>
      <c r="K14" s="8"/>
      <c r="L14" s="20"/>
      <c r="M14" s="4"/>
      <c r="N14" s="4"/>
      <c r="O14" s="4"/>
      <c r="P14" s="4"/>
      <c r="Q14" s="4"/>
      <c r="R14" s="4"/>
      <c r="S14" s="8"/>
      <c r="T14" s="8"/>
      <c r="U14" s="22" t="str">
        <f>IF(COUNTA($B14:$T14)&gt;0,COUNTA($M14:$R14),"")</f>
        <v/>
      </c>
      <c r="V14" s="23" t="str">
        <f>IF(COUNTA($B14:$T14)&gt;0,MID(IF($B14="","; Section","")&amp;IF($C14="","; Admission no.","")&amp;IF($D14="","; Name","")&amp;IF($E14="","; Gender","")&amp;IF($F14="","; Date of birth","")&amp;IF($G14="","; Nationality","")&amp;IF(COUNTA($H14:$J14)=0,"; Parent or guardian","")&amp;IF($K14="","; Class X board","")&amp;IF(AND($K14="Other board",$L14=""),"; Eligibility no.",""),3,300),"")</f>
        <v/>
      </c>
      <c r="W14" s="23" t="str">
        <f>IF(COUNTA($B14:$T14)&gt;0,MID(IF($D14="","",IF($D14&lt;&gt;TRIM($D14),"; Name: extra spaces","")&amp;IF(SUMPRODUCT(--ISNUMBER(FIND(" "&amp;{"a","b","c","d","e","f","g","h","i","j","k","l","m","n","o","p","q","r","s","t","u","v","w","x","y","z"}," "&amp;$D14)))&gt;0,"; Name: small first letter",""))&amp;IF($H14="","",IF($H14&lt;&gt;TRIM($H14),"; Mother: extra spaces","")&amp;IF(SUMPRODUCT(--ISNUMBER(FIND(" "&amp;{"a","b","c","d","e","f","g","h","i","j","k","l","m","n","o","p","q","r","s","t","u","v","w","x","y","z"}," "&amp;$H14)))&gt;0,"; Mother: small first letter",""))&amp;IF($I14="","",IF($I14&lt;&gt;TRIM($I14),"; Father: extra spaces","")&amp;IF(SUMPRODUCT(--ISNUMBER(FIND(" "&amp;{"a","b","c","d","e","f","g","h","i","j","k","l","m","n","o","p","q","r","s","t","u","v","w","x","y","z"}," "&amp;$I14)))&gt;0,"; Father: small first letter",""))&amp;IF($J14="","",IF($J14&lt;&gt;TRIM($J14),"; Guardian: extra spaces","")&amp;IF(SUMPRODUCT(--ISNUMBER(FIND(" "&amp;{"a","b","c","d","e","f","g","h","i","j","k","l","m","n","o","p","q","r","s","t","u","v","w","x","y","z"}," "&amp;$J14)))&gt;0,"; Guardian: small first letter","")),3,300),"")</f>
        <v/>
      </c>
      <c r="X14" s="23" t="str">
        <f>IF(OR(NOT(COUNTA($B14:$T14)&gt;0),$F14=""),"",IF(NOT(ISNUMBER($F14)),"Not a date",IF(OR((YEAR(Setup!$B$8)-YEAR($F14)-IF(OR(MONTH($F14)&gt;MONTH(Setup!$B$8),AND(MONTH($F14)=MONTH(Setup!$B$8),DAY($F14)&gt;DAY(Setup!$B$8))),1,0))&lt;Setup!$B$11,(YEAR(Setup!$B$8)-YEAR($F14)-IF(OR(MONTH($F14)&gt;MONTH(Setup!$B$8),AND(MONTH($F14)=MONTH(Setup!$B$8),DAY($F14)&gt;DAY(Setup!$B$8))),1,0))&gt;Setup!$C$11),"Age "&amp;(YEAR(Setup!$B$8)-YEAR($F14)-IF(OR(MONTH($F14)&gt;MONTH(Setup!$B$8),AND(MONTH($F14)=MONTH(Setup!$B$8),DAY($F14)&gt;DAY(Setup!$B$8))),1,0))&amp;": check the date","")))</f>
        <v/>
      </c>
      <c r="Y14" s="23" t="str">
        <f>IF(COUNTA($B14:$T14)&gt;0,IF($M14="","English or Modern English missing",""),"")</f>
        <v/>
      </c>
      <c r="Z14" s="23" t="str">
        <f>IF(COUNTA($B14:$T14)&gt;0,IF(COUNTA($N14:$R14)&lt;4,"Needs 4 or 5, has "&amp;COUNTA($N14:$R14),""),"")</f>
        <v/>
      </c>
      <c r="AA14" s="23" t="str">
        <f>IF(COUNTA($B14:$T14)&gt;0,MID(IF(SUM($AD14)=0,"","; "&amp;INDEX(Subjects!$O$5:$O$29,$AE14)&amp;" with "&amp;INDEX(Subjects!$P$5:$P$29,$AE14)&amp;IF($AD14&gt;1," (+"&amp;($AD14-1)&amp;" more)",""))&amp;IF(SUMPRODUCT(($M14:$R14&lt;&gt;"")*(COUNTIF($M14:$R14,$M14:$R14&amp;"")&gt;1))&gt;0,"; Same subject twice",""),3,300),"")</f>
        <v/>
      </c>
      <c r="AB14" s="23" t="str">
        <f>IF(COUNTA($B14:$T14)&gt;0,MID(IF($S14&lt;&gt;"Y","; Photo","")&amp;IF($T14&lt;&gt;"Y","; Signature",""),3,50),"")</f>
        <v/>
      </c>
      <c r="AC14" s="24" t="str">
        <f>IF(COUNTA($B14:$T14)&gt;0,IF(SUMPRODUCT(--($V14:$AB14&lt;&gt;""))=0,"OK",SUMPRODUCT(--($V14:$AB14&lt;&gt;""))&amp;" to fix"),"")</f>
        <v/>
      </c>
      <c r="AD14" s="25" t="str">
        <f>IF(COUNTA($B14:$T14)&gt;0,SUMPRODUCT((Subjects!$O$5:$O$29&lt;&gt;"")*(Subjects!$P$5:$P$29&lt;&gt;"")*(COUNTIF($M14:$R14,Subjects!$O$5:$O$29&amp;"")&gt;0)*(COUNTIF($M14:$R14,Subjects!$P$5:$P$29&amp;"")&gt;0)),"")</f>
        <v/>
      </c>
      <c r="AE14" s="25" t="str">
        <f>IF(SUM($AD14)=0,"",LOOKUP(2,1/((Subjects!$O$5:$O$29&lt;&gt;"")*(Subjects!$P$5:$P$29&lt;&gt;"")*(COUNTIF($M14:$R14,Subjects!$O$5:$O$29&amp;"")&gt;0)*(COUNTIF($M14:$R14,Subjects!$P$5:$P$29&amp;"")&gt;0)),Subjects!$Q$5:$Q$29))</f>
        <v/>
      </c>
    </row>
    <row r="15" spans="1:31" x14ac:dyDescent="0.25">
      <c r="A15" s="19">
        <v>10</v>
      </c>
      <c r="B15" s="8"/>
      <c r="C15" s="20"/>
      <c r="D15" s="4"/>
      <c r="E15" s="8"/>
      <c r="F15" s="21"/>
      <c r="G15" s="8"/>
      <c r="H15" s="4"/>
      <c r="I15" s="4"/>
      <c r="J15" s="4"/>
      <c r="K15" s="8"/>
      <c r="L15" s="20"/>
      <c r="M15" s="4"/>
      <c r="N15" s="4"/>
      <c r="O15" s="4"/>
      <c r="P15" s="4"/>
      <c r="Q15" s="4"/>
      <c r="R15" s="4"/>
      <c r="S15" s="8"/>
      <c r="T15" s="8"/>
      <c r="U15" s="22" t="str">
        <f>IF(COUNTA($B15:$T15)&gt;0,COUNTA($M15:$R15),"")</f>
        <v/>
      </c>
      <c r="V15" s="23" t="str">
        <f>IF(COUNTA($B15:$T15)&gt;0,MID(IF($B15="","; Section","")&amp;IF($C15="","; Admission no.","")&amp;IF($D15="","; Name","")&amp;IF($E15="","; Gender","")&amp;IF($F15="","; Date of birth","")&amp;IF($G15="","; Nationality","")&amp;IF(COUNTA($H15:$J15)=0,"; Parent or guardian","")&amp;IF($K15="","; Class X board","")&amp;IF(AND($K15="Other board",$L15=""),"; Eligibility no.",""),3,300),"")</f>
        <v/>
      </c>
      <c r="W15" s="23" t="str">
        <f>IF(COUNTA($B15:$T15)&gt;0,MID(IF($D15="","",IF($D15&lt;&gt;TRIM($D15),"; Name: extra spaces","")&amp;IF(SUMPRODUCT(--ISNUMBER(FIND(" "&amp;{"a","b","c","d","e","f","g","h","i","j","k","l","m","n","o","p","q","r","s","t","u","v","w","x","y","z"}," "&amp;$D15)))&gt;0,"; Name: small first letter",""))&amp;IF($H15="","",IF($H15&lt;&gt;TRIM($H15),"; Mother: extra spaces","")&amp;IF(SUMPRODUCT(--ISNUMBER(FIND(" "&amp;{"a","b","c","d","e","f","g","h","i","j","k","l","m","n","o","p","q","r","s","t","u","v","w","x","y","z"}," "&amp;$H15)))&gt;0,"; Mother: small first letter",""))&amp;IF($I15="","",IF($I15&lt;&gt;TRIM($I15),"; Father: extra spaces","")&amp;IF(SUMPRODUCT(--ISNUMBER(FIND(" "&amp;{"a","b","c","d","e","f","g","h","i","j","k","l","m","n","o","p","q","r","s","t","u","v","w","x","y","z"}," "&amp;$I15)))&gt;0,"; Father: small first letter",""))&amp;IF($J15="","",IF($J15&lt;&gt;TRIM($J15),"; Guardian: extra spaces","")&amp;IF(SUMPRODUCT(--ISNUMBER(FIND(" "&amp;{"a","b","c","d","e","f","g","h","i","j","k","l","m","n","o","p","q","r","s","t","u","v","w","x","y","z"}," "&amp;$J15)))&gt;0,"; Guardian: small first letter","")),3,300),"")</f>
        <v/>
      </c>
      <c r="X15" s="23" t="str">
        <f>IF(OR(NOT(COUNTA($B15:$T15)&gt;0),$F15=""),"",IF(NOT(ISNUMBER($F15)),"Not a date",IF(OR((YEAR(Setup!$B$8)-YEAR($F15)-IF(OR(MONTH($F15)&gt;MONTH(Setup!$B$8),AND(MONTH($F15)=MONTH(Setup!$B$8),DAY($F15)&gt;DAY(Setup!$B$8))),1,0))&lt;Setup!$B$11,(YEAR(Setup!$B$8)-YEAR($F15)-IF(OR(MONTH($F15)&gt;MONTH(Setup!$B$8),AND(MONTH($F15)=MONTH(Setup!$B$8),DAY($F15)&gt;DAY(Setup!$B$8))),1,0))&gt;Setup!$C$11),"Age "&amp;(YEAR(Setup!$B$8)-YEAR($F15)-IF(OR(MONTH($F15)&gt;MONTH(Setup!$B$8),AND(MONTH($F15)=MONTH(Setup!$B$8),DAY($F15)&gt;DAY(Setup!$B$8))),1,0))&amp;": check the date","")))</f>
        <v/>
      </c>
      <c r="Y15" s="23" t="str">
        <f>IF(COUNTA($B15:$T15)&gt;0,IF($M15="","English or Modern English missing",""),"")</f>
        <v/>
      </c>
      <c r="Z15" s="23" t="str">
        <f>IF(COUNTA($B15:$T15)&gt;0,IF(COUNTA($N15:$R15)&lt;4,"Needs 4 or 5, has "&amp;COUNTA($N15:$R15),""),"")</f>
        <v/>
      </c>
      <c r="AA15" s="23" t="str">
        <f>IF(COUNTA($B15:$T15)&gt;0,MID(IF(SUM($AD15)=0,"","; "&amp;INDEX(Subjects!$O$5:$O$29,$AE15)&amp;" with "&amp;INDEX(Subjects!$P$5:$P$29,$AE15)&amp;IF($AD15&gt;1," (+"&amp;($AD15-1)&amp;" more)",""))&amp;IF(SUMPRODUCT(($M15:$R15&lt;&gt;"")*(COUNTIF($M15:$R15,$M15:$R15&amp;"")&gt;1))&gt;0,"; Same subject twice",""),3,300),"")</f>
        <v/>
      </c>
      <c r="AB15" s="23" t="str">
        <f>IF(COUNTA($B15:$T15)&gt;0,MID(IF($S15&lt;&gt;"Y","; Photo","")&amp;IF($T15&lt;&gt;"Y","; Signature",""),3,50),"")</f>
        <v/>
      </c>
      <c r="AC15" s="24" t="str">
        <f>IF(COUNTA($B15:$T15)&gt;0,IF(SUMPRODUCT(--($V15:$AB15&lt;&gt;""))=0,"OK",SUMPRODUCT(--($V15:$AB15&lt;&gt;""))&amp;" to fix"),"")</f>
        <v/>
      </c>
      <c r="AD15" s="25" t="str">
        <f>IF(COUNTA($B15:$T15)&gt;0,SUMPRODUCT((Subjects!$O$5:$O$29&lt;&gt;"")*(Subjects!$P$5:$P$29&lt;&gt;"")*(COUNTIF($M15:$R15,Subjects!$O$5:$O$29&amp;"")&gt;0)*(COUNTIF($M15:$R15,Subjects!$P$5:$P$29&amp;"")&gt;0)),"")</f>
        <v/>
      </c>
      <c r="AE15" s="25" t="str">
        <f>IF(SUM($AD15)=0,"",LOOKUP(2,1/((Subjects!$O$5:$O$29&lt;&gt;"")*(Subjects!$P$5:$P$29&lt;&gt;"")*(COUNTIF($M15:$R15,Subjects!$O$5:$O$29&amp;"")&gt;0)*(COUNTIF($M15:$R15,Subjects!$P$5:$P$29&amp;"")&gt;0)),Subjects!$Q$5:$Q$29))</f>
        <v/>
      </c>
    </row>
    <row r="16" spans="1:31" x14ac:dyDescent="0.25">
      <c r="A16" s="19">
        <v>11</v>
      </c>
      <c r="B16" s="8"/>
      <c r="C16" s="20"/>
      <c r="D16" s="4"/>
      <c r="E16" s="8"/>
      <c r="F16" s="21"/>
      <c r="G16" s="8"/>
      <c r="H16" s="4"/>
      <c r="I16" s="4"/>
      <c r="J16" s="4"/>
      <c r="K16" s="8"/>
      <c r="L16" s="20"/>
      <c r="M16" s="4"/>
      <c r="N16" s="4"/>
      <c r="O16" s="4"/>
      <c r="P16" s="4"/>
      <c r="Q16" s="4"/>
      <c r="R16" s="4"/>
      <c r="S16" s="8"/>
      <c r="T16" s="8"/>
      <c r="U16" s="22" t="str">
        <f>IF(COUNTA($B16:$T16)&gt;0,COUNTA($M16:$R16),"")</f>
        <v/>
      </c>
      <c r="V16" s="23" t="str">
        <f>IF(COUNTA($B16:$T16)&gt;0,MID(IF($B16="","; Section","")&amp;IF($C16="","; Admission no.","")&amp;IF($D16="","; Name","")&amp;IF($E16="","; Gender","")&amp;IF($F16="","; Date of birth","")&amp;IF($G16="","; Nationality","")&amp;IF(COUNTA($H16:$J16)=0,"; Parent or guardian","")&amp;IF($K16="","; Class X board","")&amp;IF(AND($K16="Other board",$L16=""),"; Eligibility no.",""),3,300),"")</f>
        <v/>
      </c>
      <c r="W16" s="23" t="str">
        <f>IF(COUNTA($B16:$T16)&gt;0,MID(IF($D16="","",IF($D16&lt;&gt;TRIM($D16),"; Name: extra spaces","")&amp;IF(SUMPRODUCT(--ISNUMBER(FIND(" "&amp;{"a","b","c","d","e","f","g","h","i","j","k","l","m","n","o","p","q","r","s","t","u","v","w","x","y","z"}," "&amp;$D16)))&gt;0,"; Name: small first letter",""))&amp;IF($H16="","",IF($H16&lt;&gt;TRIM($H16),"; Mother: extra spaces","")&amp;IF(SUMPRODUCT(--ISNUMBER(FIND(" "&amp;{"a","b","c","d","e","f","g","h","i","j","k","l","m","n","o","p","q","r","s","t","u","v","w","x","y","z"}," "&amp;$H16)))&gt;0,"; Mother: small first letter",""))&amp;IF($I16="","",IF($I16&lt;&gt;TRIM($I16),"; Father: extra spaces","")&amp;IF(SUMPRODUCT(--ISNUMBER(FIND(" "&amp;{"a","b","c","d","e","f","g","h","i","j","k","l","m","n","o","p","q","r","s","t","u","v","w","x","y","z"}," "&amp;$I16)))&gt;0,"; Father: small first letter",""))&amp;IF($J16="","",IF($J16&lt;&gt;TRIM($J16),"; Guardian: extra spaces","")&amp;IF(SUMPRODUCT(--ISNUMBER(FIND(" "&amp;{"a","b","c","d","e","f","g","h","i","j","k","l","m","n","o","p","q","r","s","t","u","v","w","x","y","z"}," "&amp;$J16)))&gt;0,"; Guardian: small first letter","")),3,300),"")</f>
        <v/>
      </c>
      <c r="X16" s="23" t="str">
        <f>IF(OR(NOT(COUNTA($B16:$T16)&gt;0),$F16=""),"",IF(NOT(ISNUMBER($F16)),"Not a date",IF(OR((YEAR(Setup!$B$8)-YEAR($F16)-IF(OR(MONTH($F16)&gt;MONTH(Setup!$B$8),AND(MONTH($F16)=MONTH(Setup!$B$8),DAY($F16)&gt;DAY(Setup!$B$8))),1,0))&lt;Setup!$B$11,(YEAR(Setup!$B$8)-YEAR($F16)-IF(OR(MONTH($F16)&gt;MONTH(Setup!$B$8),AND(MONTH($F16)=MONTH(Setup!$B$8),DAY($F16)&gt;DAY(Setup!$B$8))),1,0))&gt;Setup!$C$11),"Age "&amp;(YEAR(Setup!$B$8)-YEAR($F16)-IF(OR(MONTH($F16)&gt;MONTH(Setup!$B$8),AND(MONTH($F16)=MONTH(Setup!$B$8),DAY($F16)&gt;DAY(Setup!$B$8))),1,0))&amp;": check the date","")))</f>
        <v/>
      </c>
      <c r="Y16" s="23" t="str">
        <f>IF(COUNTA($B16:$T16)&gt;0,IF($M16="","English or Modern English missing",""),"")</f>
        <v/>
      </c>
      <c r="Z16" s="23" t="str">
        <f>IF(COUNTA($B16:$T16)&gt;0,IF(COUNTA($N16:$R16)&lt;4,"Needs 4 or 5, has "&amp;COUNTA($N16:$R16),""),"")</f>
        <v/>
      </c>
      <c r="AA16" s="23" t="str">
        <f>IF(COUNTA($B16:$T16)&gt;0,MID(IF(SUM($AD16)=0,"","; "&amp;INDEX(Subjects!$O$5:$O$29,$AE16)&amp;" with "&amp;INDEX(Subjects!$P$5:$P$29,$AE16)&amp;IF($AD16&gt;1," (+"&amp;($AD16-1)&amp;" more)",""))&amp;IF(SUMPRODUCT(($M16:$R16&lt;&gt;"")*(COUNTIF($M16:$R16,$M16:$R16&amp;"")&gt;1))&gt;0,"; Same subject twice",""),3,300),"")</f>
        <v/>
      </c>
      <c r="AB16" s="23" t="str">
        <f>IF(COUNTA($B16:$T16)&gt;0,MID(IF($S16&lt;&gt;"Y","; Photo","")&amp;IF($T16&lt;&gt;"Y","; Signature",""),3,50),"")</f>
        <v/>
      </c>
      <c r="AC16" s="24" t="str">
        <f>IF(COUNTA($B16:$T16)&gt;0,IF(SUMPRODUCT(--($V16:$AB16&lt;&gt;""))=0,"OK",SUMPRODUCT(--($V16:$AB16&lt;&gt;""))&amp;" to fix"),"")</f>
        <v/>
      </c>
      <c r="AD16" s="25" t="str">
        <f>IF(COUNTA($B16:$T16)&gt;0,SUMPRODUCT((Subjects!$O$5:$O$29&lt;&gt;"")*(Subjects!$P$5:$P$29&lt;&gt;"")*(COUNTIF($M16:$R16,Subjects!$O$5:$O$29&amp;"")&gt;0)*(COUNTIF($M16:$R16,Subjects!$P$5:$P$29&amp;"")&gt;0)),"")</f>
        <v/>
      </c>
      <c r="AE16" s="25" t="str">
        <f>IF(SUM($AD16)=0,"",LOOKUP(2,1/((Subjects!$O$5:$O$29&lt;&gt;"")*(Subjects!$P$5:$P$29&lt;&gt;"")*(COUNTIF($M16:$R16,Subjects!$O$5:$O$29&amp;"")&gt;0)*(COUNTIF($M16:$R16,Subjects!$P$5:$P$29&amp;"")&gt;0)),Subjects!$Q$5:$Q$29))</f>
        <v/>
      </c>
    </row>
    <row r="17" spans="1:31" x14ac:dyDescent="0.25">
      <c r="A17" s="19">
        <v>12</v>
      </c>
      <c r="B17" s="8"/>
      <c r="C17" s="20"/>
      <c r="D17" s="4"/>
      <c r="E17" s="8"/>
      <c r="F17" s="21"/>
      <c r="G17" s="8"/>
      <c r="H17" s="4"/>
      <c r="I17" s="4"/>
      <c r="J17" s="4"/>
      <c r="K17" s="8"/>
      <c r="L17" s="20"/>
      <c r="M17" s="4"/>
      <c r="N17" s="4"/>
      <c r="O17" s="4"/>
      <c r="P17" s="4"/>
      <c r="Q17" s="4"/>
      <c r="R17" s="4"/>
      <c r="S17" s="8"/>
      <c r="T17" s="8"/>
      <c r="U17" s="22" t="str">
        <f>IF(COUNTA($B17:$T17)&gt;0,COUNTA($M17:$R17),"")</f>
        <v/>
      </c>
      <c r="V17" s="23" t="str">
        <f>IF(COUNTA($B17:$T17)&gt;0,MID(IF($B17="","; Section","")&amp;IF($C17="","; Admission no.","")&amp;IF($D17="","; Name","")&amp;IF($E17="","; Gender","")&amp;IF($F17="","; Date of birth","")&amp;IF($G17="","; Nationality","")&amp;IF(COUNTA($H17:$J17)=0,"; Parent or guardian","")&amp;IF($K17="","; Class X board","")&amp;IF(AND($K17="Other board",$L17=""),"; Eligibility no.",""),3,300),"")</f>
        <v/>
      </c>
      <c r="W17" s="23" t="str">
        <f>IF(COUNTA($B17:$T17)&gt;0,MID(IF($D17="","",IF($D17&lt;&gt;TRIM($D17),"; Name: extra spaces","")&amp;IF(SUMPRODUCT(--ISNUMBER(FIND(" "&amp;{"a","b","c","d","e","f","g","h","i","j","k","l","m","n","o","p","q","r","s","t","u","v","w","x","y","z"}," "&amp;$D17)))&gt;0,"; Name: small first letter",""))&amp;IF($H17="","",IF($H17&lt;&gt;TRIM($H17),"; Mother: extra spaces","")&amp;IF(SUMPRODUCT(--ISNUMBER(FIND(" "&amp;{"a","b","c","d","e","f","g","h","i","j","k","l","m","n","o","p","q","r","s","t","u","v","w","x","y","z"}," "&amp;$H17)))&gt;0,"; Mother: small first letter",""))&amp;IF($I17="","",IF($I17&lt;&gt;TRIM($I17),"; Father: extra spaces","")&amp;IF(SUMPRODUCT(--ISNUMBER(FIND(" "&amp;{"a","b","c","d","e","f","g","h","i","j","k","l","m","n","o","p","q","r","s","t","u","v","w","x","y","z"}," "&amp;$I17)))&gt;0,"; Father: small first letter",""))&amp;IF($J17="","",IF($J17&lt;&gt;TRIM($J17),"; Guardian: extra spaces","")&amp;IF(SUMPRODUCT(--ISNUMBER(FIND(" "&amp;{"a","b","c","d","e","f","g","h","i","j","k","l","m","n","o","p","q","r","s","t","u","v","w","x","y","z"}," "&amp;$J17)))&gt;0,"; Guardian: small first letter","")),3,300),"")</f>
        <v/>
      </c>
      <c r="X17" s="23" t="str">
        <f>IF(OR(NOT(COUNTA($B17:$T17)&gt;0),$F17=""),"",IF(NOT(ISNUMBER($F17)),"Not a date",IF(OR((YEAR(Setup!$B$8)-YEAR($F17)-IF(OR(MONTH($F17)&gt;MONTH(Setup!$B$8),AND(MONTH($F17)=MONTH(Setup!$B$8),DAY($F17)&gt;DAY(Setup!$B$8))),1,0))&lt;Setup!$B$11,(YEAR(Setup!$B$8)-YEAR($F17)-IF(OR(MONTH($F17)&gt;MONTH(Setup!$B$8),AND(MONTH($F17)=MONTH(Setup!$B$8),DAY($F17)&gt;DAY(Setup!$B$8))),1,0))&gt;Setup!$C$11),"Age "&amp;(YEAR(Setup!$B$8)-YEAR($F17)-IF(OR(MONTH($F17)&gt;MONTH(Setup!$B$8),AND(MONTH($F17)=MONTH(Setup!$B$8),DAY($F17)&gt;DAY(Setup!$B$8))),1,0))&amp;": check the date","")))</f>
        <v/>
      </c>
      <c r="Y17" s="23" t="str">
        <f>IF(COUNTA($B17:$T17)&gt;0,IF($M17="","English or Modern English missing",""),"")</f>
        <v/>
      </c>
      <c r="Z17" s="23" t="str">
        <f>IF(COUNTA($B17:$T17)&gt;0,IF(COUNTA($N17:$R17)&lt;4,"Needs 4 or 5, has "&amp;COUNTA($N17:$R17),""),"")</f>
        <v/>
      </c>
      <c r="AA17" s="23" t="str">
        <f>IF(COUNTA($B17:$T17)&gt;0,MID(IF(SUM($AD17)=0,"","; "&amp;INDEX(Subjects!$O$5:$O$29,$AE17)&amp;" with "&amp;INDEX(Subjects!$P$5:$P$29,$AE17)&amp;IF($AD17&gt;1," (+"&amp;($AD17-1)&amp;" more)",""))&amp;IF(SUMPRODUCT(($M17:$R17&lt;&gt;"")*(COUNTIF($M17:$R17,$M17:$R17&amp;"")&gt;1))&gt;0,"; Same subject twice",""),3,300),"")</f>
        <v/>
      </c>
      <c r="AB17" s="23" t="str">
        <f>IF(COUNTA($B17:$T17)&gt;0,MID(IF($S17&lt;&gt;"Y","; Photo","")&amp;IF($T17&lt;&gt;"Y","; Signature",""),3,50),"")</f>
        <v/>
      </c>
      <c r="AC17" s="24" t="str">
        <f>IF(COUNTA($B17:$T17)&gt;0,IF(SUMPRODUCT(--($V17:$AB17&lt;&gt;""))=0,"OK",SUMPRODUCT(--($V17:$AB17&lt;&gt;""))&amp;" to fix"),"")</f>
        <v/>
      </c>
      <c r="AD17" s="25" t="str">
        <f>IF(COUNTA($B17:$T17)&gt;0,SUMPRODUCT((Subjects!$O$5:$O$29&lt;&gt;"")*(Subjects!$P$5:$P$29&lt;&gt;"")*(COUNTIF($M17:$R17,Subjects!$O$5:$O$29&amp;"")&gt;0)*(COUNTIF($M17:$R17,Subjects!$P$5:$P$29&amp;"")&gt;0)),"")</f>
        <v/>
      </c>
      <c r="AE17" s="25" t="str">
        <f>IF(SUM($AD17)=0,"",LOOKUP(2,1/((Subjects!$O$5:$O$29&lt;&gt;"")*(Subjects!$P$5:$P$29&lt;&gt;"")*(COUNTIF($M17:$R17,Subjects!$O$5:$O$29&amp;"")&gt;0)*(COUNTIF($M17:$R17,Subjects!$P$5:$P$29&amp;"")&gt;0)),Subjects!$Q$5:$Q$29))</f>
        <v/>
      </c>
    </row>
    <row r="18" spans="1:31" x14ac:dyDescent="0.25">
      <c r="A18" s="19">
        <v>13</v>
      </c>
      <c r="B18" s="8"/>
      <c r="C18" s="20"/>
      <c r="D18" s="4"/>
      <c r="E18" s="8"/>
      <c r="F18" s="21"/>
      <c r="G18" s="8"/>
      <c r="H18" s="4"/>
      <c r="I18" s="4"/>
      <c r="J18" s="4"/>
      <c r="K18" s="8"/>
      <c r="L18" s="20"/>
      <c r="M18" s="4"/>
      <c r="N18" s="4"/>
      <c r="O18" s="4"/>
      <c r="P18" s="4"/>
      <c r="Q18" s="4"/>
      <c r="R18" s="4"/>
      <c r="S18" s="8"/>
      <c r="T18" s="8"/>
      <c r="U18" s="22" t="str">
        <f>IF(COUNTA($B18:$T18)&gt;0,COUNTA($M18:$R18),"")</f>
        <v/>
      </c>
      <c r="V18" s="23" t="str">
        <f>IF(COUNTA($B18:$T18)&gt;0,MID(IF($B18="","; Section","")&amp;IF($C18="","; Admission no.","")&amp;IF($D18="","; Name","")&amp;IF($E18="","; Gender","")&amp;IF($F18="","; Date of birth","")&amp;IF($G18="","; Nationality","")&amp;IF(COUNTA($H18:$J18)=0,"; Parent or guardian","")&amp;IF($K18="","; Class X board","")&amp;IF(AND($K18="Other board",$L18=""),"; Eligibility no.",""),3,300),"")</f>
        <v/>
      </c>
      <c r="W18" s="23" t="str">
        <f>IF(COUNTA($B18:$T18)&gt;0,MID(IF($D18="","",IF($D18&lt;&gt;TRIM($D18),"; Name: extra spaces","")&amp;IF(SUMPRODUCT(--ISNUMBER(FIND(" "&amp;{"a","b","c","d","e","f","g","h","i","j","k","l","m","n","o","p","q","r","s","t","u","v","w","x","y","z"}," "&amp;$D18)))&gt;0,"; Name: small first letter",""))&amp;IF($H18="","",IF($H18&lt;&gt;TRIM($H18),"; Mother: extra spaces","")&amp;IF(SUMPRODUCT(--ISNUMBER(FIND(" "&amp;{"a","b","c","d","e","f","g","h","i","j","k","l","m","n","o","p","q","r","s","t","u","v","w","x","y","z"}," "&amp;$H18)))&gt;0,"; Mother: small first letter",""))&amp;IF($I18="","",IF($I18&lt;&gt;TRIM($I18),"; Father: extra spaces","")&amp;IF(SUMPRODUCT(--ISNUMBER(FIND(" "&amp;{"a","b","c","d","e","f","g","h","i","j","k","l","m","n","o","p","q","r","s","t","u","v","w","x","y","z"}," "&amp;$I18)))&gt;0,"; Father: small first letter",""))&amp;IF($J18="","",IF($J18&lt;&gt;TRIM($J18),"; Guardian: extra spaces","")&amp;IF(SUMPRODUCT(--ISNUMBER(FIND(" "&amp;{"a","b","c","d","e","f","g","h","i","j","k","l","m","n","o","p","q","r","s","t","u","v","w","x","y","z"}," "&amp;$J18)))&gt;0,"; Guardian: small first letter","")),3,300),"")</f>
        <v/>
      </c>
      <c r="X18" s="23" t="str">
        <f>IF(OR(NOT(COUNTA($B18:$T18)&gt;0),$F18=""),"",IF(NOT(ISNUMBER($F18)),"Not a date",IF(OR((YEAR(Setup!$B$8)-YEAR($F18)-IF(OR(MONTH($F18)&gt;MONTH(Setup!$B$8),AND(MONTH($F18)=MONTH(Setup!$B$8),DAY($F18)&gt;DAY(Setup!$B$8))),1,0))&lt;Setup!$B$11,(YEAR(Setup!$B$8)-YEAR($F18)-IF(OR(MONTH($F18)&gt;MONTH(Setup!$B$8),AND(MONTH($F18)=MONTH(Setup!$B$8),DAY($F18)&gt;DAY(Setup!$B$8))),1,0))&gt;Setup!$C$11),"Age "&amp;(YEAR(Setup!$B$8)-YEAR($F18)-IF(OR(MONTH($F18)&gt;MONTH(Setup!$B$8),AND(MONTH($F18)=MONTH(Setup!$B$8),DAY($F18)&gt;DAY(Setup!$B$8))),1,0))&amp;": check the date","")))</f>
        <v/>
      </c>
      <c r="Y18" s="23" t="str">
        <f>IF(COUNTA($B18:$T18)&gt;0,IF($M18="","English or Modern English missing",""),"")</f>
        <v/>
      </c>
      <c r="Z18" s="23" t="str">
        <f>IF(COUNTA($B18:$T18)&gt;0,IF(COUNTA($N18:$R18)&lt;4,"Needs 4 or 5, has "&amp;COUNTA($N18:$R18),""),"")</f>
        <v/>
      </c>
      <c r="AA18" s="23" t="str">
        <f>IF(COUNTA($B18:$T18)&gt;0,MID(IF(SUM($AD18)=0,"","; "&amp;INDEX(Subjects!$O$5:$O$29,$AE18)&amp;" with "&amp;INDEX(Subjects!$P$5:$P$29,$AE18)&amp;IF($AD18&gt;1," (+"&amp;($AD18-1)&amp;" more)",""))&amp;IF(SUMPRODUCT(($M18:$R18&lt;&gt;"")*(COUNTIF($M18:$R18,$M18:$R18&amp;"")&gt;1))&gt;0,"; Same subject twice",""),3,300),"")</f>
        <v/>
      </c>
      <c r="AB18" s="23" t="str">
        <f>IF(COUNTA($B18:$T18)&gt;0,MID(IF($S18&lt;&gt;"Y","; Photo","")&amp;IF($T18&lt;&gt;"Y","; Signature",""),3,50),"")</f>
        <v/>
      </c>
      <c r="AC18" s="24" t="str">
        <f>IF(COUNTA($B18:$T18)&gt;0,IF(SUMPRODUCT(--($V18:$AB18&lt;&gt;""))=0,"OK",SUMPRODUCT(--($V18:$AB18&lt;&gt;""))&amp;" to fix"),"")</f>
        <v/>
      </c>
      <c r="AD18" s="25" t="str">
        <f>IF(COUNTA($B18:$T18)&gt;0,SUMPRODUCT((Subjects!$O$5:$O$29&lt;&gt;"")*(Subjects!$P$5:$P$29&lt;&gt;"")*(COUNTIF($M18:$R18,Subjects!$O$5:$O$29&amp;"")&gt;0)*(COUNTIF($M18:$R18,Subjects!$P$5:$P$29&amp;"")&gt;0)),"")</f>
        <v/>
      </c>
      <c r="AE18" s="25" t="str">
        <f>IF(SUM($AD18)=0,"",LOOKUP(2,1/((Subjects!$O$5:$O$29&lt;&gt;"")*(Subjects!$P$5:$P$29&lt;&gt;"")*(COUNTIF($M18:$R18,Subjects!$O$5:$O$29&amp;"")&gt;0)*(COUNTIF($M18:$R18,Subjects!$P$5:$P$29&amp;"")&gt;0)),Subjects!$Q$5:$Q$29))</f>
        <v/>
      </c>
    </row>
    <row r="19" spans="1:31" x14ac:dyDescent="0.25">
      <c r="A19" s="19">
        <v>14</v>
      </c>
      <c r="B19" s="8"/>
      <c r="C19" s="20"/>
      <c r="D19" s="4"/>
      <c r="E19" s="8"/>
      <c r="F19" s="21"/>
      <c r="G19" s="8"/>
      <c r="H19" s="4"/>
      <c r="I19" s="4"/>
      <c r="J19" s="4"/>
      <c r="K19" s="8"/>
      <c r="L19" s="20"/>
      <c r="M19" s="4"/>
      <c r="N19" s="4"/>
      <c r="O19" s="4"/>
      <c r="P19" s="4"/>
      <c r="Q19" s="4"/>
      <c r="R19" s="4"/>
      <c r="S19" s="8"/>
      <c r="T19" s="8"/>
      <c r="U19" s="22" t="str">
        <f>IF(COUNTA($B19:$T19)&gt;0,COUNTA($M19:$R19),"")</f>
        <v/>
      </c>
      <c r="V19" s="23" t="str">
        <f>IF(COUNTA($B19:$T19)&gt;0,MID(IF($B19="","; Section","")&amp;IF($C19="","; Admission no.","")&amp;IF($D19="","; Name","")&amp;IF($E19="","; Gender","")&amp;IF($F19="","; Date of birth","")&amp;IF($G19="","; Nationality","")&amp;IF(COUNTA($H19:$J19)=0,"; Parent or guardian","")&amp;IF($K19="","; Class X board","")&amp;IF(AND($K19="Other board",$L19=""),"; Eligibility no.",""),3,300),"")</f>
        <v/>
      </c>
      <c r="W19" s="23" t="str">
        <f>IF(COUNTA($B19:$T19)&gt;0,MID(IF($D19="","",IF($D19&lt;&gt;TRIM($D19),"; Name: extra spaces","")&amp;IF(SUMPRODUCT(--ISNUMBER(FIND(" "&amp;{"a","b","c","d","e","f","g","h","i","j","k","l","m","n","o","p","q","r","s","t","u","v","w","x","y","z"}," "&amp;$D19)))&gt;0,"; Name: small first letter",""))&amp;IF($H19="","",IF($H19&lt;&gt;TRIM($H19),"; Mother: extra spaces","")&amp;IF(SUMPRODUCT(--ISNUMBER(FIND(" "&amp;{"a","b","c","d","e","f","g","h","i","j","k","l","m","n","o","p","q","r","s","t","u","v","w","x","y","z"}," "&amp;$H19)))&gt;0,"; Mother: small first letter",""))&amp;IF($I19="","",IF($I19&lt;&gt;TRIM($I19),"; Father: extra spaces","")&amp;IF(SUMPRODUCT(--ISNUMBER(FIND(" "&amp;{"a","b","c","d","e","f","g","h","i","j","k","l","m","n","o","p","q","r","s","t","u","v","w","x","y","z"}," "&amp;$I19)))&gt;0,"; Father: small first letter",""))&amp;IF($J19="","",IF($J19&lt;&gt;TRIM($J19),"; Guardian: extra spaces","")&amp;IF(SUMPRODUCT(--ISNUMBER(FIND(" "&amp;{"a","b","c","d","e","f","g","h","i","j","k","l","m","n","o","p","q","r","s","t","u","v","w","x","y","z"}," "&amp;$J19)))&gt;0,"; Guardian: small first letter","")),3,300),"")</f>
        <v/>
      </c>
      <c r="X19" s="23" t="str">
        <f>IF(OR(NOT(COUNTA($B19:$T19)&gt;0),$F19=""),"",IF(NOT(ISNUMBER($F19)),"Not a date",IF(OR((YEAR(Setup!$B$8)-YEAR($F19)-IF(OR(MONTH($F19)&gt;MONTH(Setup!$B$8),AND(MONTH($F19)=MONTH(Setup!$B$8),DAY($F19)&gt;DAY(Setup!$B$8))),1,0))&lt;Setup!$B$11,(YEAR(Setup!$B$8)-YEAR($F19)-IF(OR(MONTH($F19)&gt;MONTH(Setup!$B$8),AND(MONTH($F19)=MONTH(Setup!$B$8),DAY($F19)&gt;DAY(Setup!$B$8))),1,0))&gt;Setup!$C$11),"Age "&amp;(YEAR(Setup!$B$8)-YEAR($F19)-IF(OR(MONTH($F19)&gt;MONTH(Setup!$B$8),AND(MONTH($F19)=MONTH(Setup!$B$8),DAY($F19)&gt;DAY(Setup!$B$8))),1,0))&amp;": check the date","")))</f>
        <v/>
      </c>
      <c r="Y19" s="23" t="str">
        <f>IF(COUNTA($B19:$T19)&gt;0,IF($M19="","English or Modern English missing",""),"")</f>
        <v/>
      </c>
      <c r="Z19" s="23" t="str">
        <f>IF(COUNTA($B19:$T19)&gt;0,IF(COUNTA($N19:$R19)&lt;4,"Needs 4 or 5, has "&amp;COUNTA($N19:$R19),""),"")</f>
        <v/>
      </c>
      <c r="AA19" s="23" t="str">
        <f>IF(COUNTA($B19:$T19)&gt;0,MID(IF(SUM($AD19)=0,"","; "&amp;INDEX(Subjects!$O$5:$O$29,$AE19)&amp;" with "&amp;INDEX(Subjects!$P$5:$P$29,$AE19)&amp;IF($AD19&gt;1," (+"&amp;($AD19-1)&amp;" more)",""))&amp;IF(SUMPRODUCT(($M19:$R19&lt;&gt;"")*(COUNTIF($M19:$R19,$M19:$R19&amp;"")&gt;1))&gt;0,"; Same subject twice",""),3,300),"")</f>
        <v/>
      </c>
      <c r="AB19" s="23" t="str">
        <f>IF(COUNTA($B19:$T19)&gt;0,MID(IF($S19&lt;&gt;"Y","; Photo","")&amp;IF($T19&lt;&gt;"Y","; Signature",""),3,50),"")</f>
        <v/>
      </c>
      <c r="AC19" s="24" t="str">
        <f>IF(COUNTA($B19:$T19)&gt;0,IF(SUMPRODUCT(--($V19:$AB19&lt;&gt;""))=0,"OK",SUMPRODUCT(--($V19:$AB19&lt;&gt;""))&amp;" to fix"),"")</f>
        <v/>
      </c>
      <c r="AD19" s="25" t="str">
        <f>IF(COUNTA($B19:$T19)&gt;0,SUMPRODUCT((Subjects!$O$5:$O$29&lt;&gt;"")*(Subjects!$P$5:$P$29&lt;&gt;"")*(COUNTIF($M19:$R19,Subjects!$O$5:$O$29&amp;"")&gt;0)*(COUNTIF($M19:$R19,Subjects!$P$5:$P$29&amp;"")&gt;0)),"")</f>
        <v/>
      </c>
      <c r="AE19" s="25" t="str">
        <f>IF(SUM($AD19)=0,"",LOOKUP(2,1/((Subjects!$O$5:$O$29&lt;&gt;"")*(Subjects!$P$5:$P$29&lt;&gt;"")*(COUNTIF($M19:$R19,Subjects!$O$5:$O$29&amp;"")&gt;0)*(COUNTIF($M19:$R19,Subjects!$P$5:$P$29&amp;"")&gt;0)),Subjects!$Q$5:$Q$29))</f>
        <v/>
      </c>
    </row>
    <row r="20" spans="1:31" x14ac:dyDescent="0.25">
      <c r="A20" s="19">
        <v>15</v>
      </c>
      <c r="B20" s="8"/>
      <c r="C20" s="20"/>
      <c r="D20" s="4"/>
      <c r="E20" s="8"/>
      <c r="F20" s="21"/>
      <c r="G20" s="8"/>
      <c r="H20" s="4"/>
      <c r="I20" s="4"/>
      <c r="J20" s="4"/>
      <c r="K20" s="8"/>
      <c r="L20" s="20"/>
      <c r="M20" s="4"/>
      <c r="N20" s="4"/>
      <c r="O20" s="4"/>
      <c r="P20" s="4"/>
      <c r="Q20" s="4"/>
      <c r="R20" s="4"/>
      <c r="S20" s="8"/>
      <c r="T20" s="8"/>
      <c r="U20" s="22" t="str">
        <f>IF(COUNTA($B20:$T20)&gt;0,COUNTA($M20:$R20),"")</f>
        <v/>
      </c>
      <c r="V20" s="23" t="str">
        <f>IF(COUNTA($B20:$T20)&gt;0,MID(IF($B20="","; Section","")&amp;IF($C20="","; Admission no.","")&amp;IF($D20="","; Name","")&amp;IF($E20="","; Gender","")&amp;IF($F20="","; Date of birth","")&amp;IF($G20="","; Nationality","")&amp;IF(COUNTA($H20:$J20)=0,"; Parent or guardian","")&amp;IF($K20="","; Class X board","")&amp;IF(AND($K20="Other board",$L20=""),"; Eligibility no.",""),3,300),"")</f>
        <v/>
      </c>
      <c r="W20" s="23" t="str">
        <f>IF(COUNTA($B20:$T20)&gt;0,MID(IF($D20="","",IF($D20&lt;&gt;TRIM($D20),"; Name: extra spaces","")&amp;IF(SUMPRODUCT(--ISNUMBER(FIND(" "&amp;{"a","b","c","d","e","f","g","h","i","j","k","l","m","n","o","p","q","r","s","t","u","v","w","x","y","z"}," "&amp;$D20)))&gt;0,"; Name: small first letter",""))&amp;IF($H20="","",IF($H20&lt;&gt;TRIM($H20),"; Mother: extra spaces","")&amp;IF(SUMPRODUCT(--ISNUMBER(FIND(" "&amp;{"a","b","c","d","e","f","g","h","i","j","k","l","m","n","o","p","q","r","s","t","u","v","w","x","y","z"}," "&amp;$H20)))&gt;0,"; Mother: small first letter",""))&amp;IF($I20="","",IF($I20&lt;&gt;TRIM($I20),"; Father: extra spaces","")&amp;IF(SUMPRODUCT(--ISNUMBER(FIND(" "&amp;{"a","b","c","d","e","f","g","h","i","j","k","l","m","n","o","p","q","r","s","t","u","v","w","x","y","z"}," "&amp;$I20)))&gt;0,"; Father: small first letter",""))&amp;IF($J20="","",IF($J20&lt;&gt;TRIM($J20),"; Guardian: extra spaces","")&amp;IF(SUMPRODUCT(--ISNUMBER(FIND(" "&amp;{"a","b","c","d","e","f","g","h","i","j","k","l","m","n","o","p","q","r","s","t","u","v","w","x","y","z"}," "&amp;$J20)))&gt;0,"; Guardian: small first letter","")),3,300),"")</f>
        <v/>
      </c>
      <c r="X20" s="23" t="str">
        <f>IF(OR(NOT(COUNTA($B20:$T20)&gt;0),$F20=""),"",IF(NOT(ISNUMBER($F20)),"Not a date",IF(OR((YEAR(Setup!$B$8)-YEAR($F20)-IF(OR(MONTH($F20)&gt;MONTH(Setup!$B$8),AND(MONTH($F20)=MONTH(Setup!$B$8),DAY($F20)&gt;DAY(Setup!$B$8))),1,0))&lt;Setup!$B$11,(YEAR(Setup!$B$8)-YEAR($F20)-IF(OR(MONTH($F20)&gt;MONTH(Setup!$B$8),AND(MONTH($F20)=MONTH(Setup!$B$8),DAY($F20)&gt;DAY(Setup!$B$8))),1,0))&gt;Setup!$C$11),"Age "&amp;(YEAR(Setup!$B$8)-YEAR($F20)-IF(OR(MONTH($F20)&gt;MONTH(Setup!$B$8),AND(MONTH($F20)=MONTH(Setup!$B$8),DAY($F20)&gt;DAY(Setup!$B$8))),1,0))&amp;": check the date","")))</f>
        <v/>
      </c>
      <c r="Y20" s="23" t="str">
        <f>IF(COUNTA($B20:$T20)&gt;0,IF($M20="","English or Modern English missing",""),"")</f>
        <v/>
      </c>
      <c r="Z20" s="23" t="str">
        <f>IF(COUNTA($B20:$T20)&gt;0,IF(COUNTA($N20:$R20)&lt;4,"Needs 4 or 5, has "&amp;COUNTA($N20:$R20),""),"")</f>
        <v/>
      </c>
      <c r="AA20" s="23" t="str">
        <f>IF(COUNTA($B20:$T20)&gt;0,MID(IF(SUM($AD20)=0,"","; "&amp;INDEX(Subjects!$O$5:$O$29,$AE20)&amp;" with "&amp;INDEX(Subjects!$P$5:$P$29,$AE20)&amp;IF($AD20&gt;1," (+"&amp;($AD20-1)&amp;" more)",""))&amp;IF(SUMPRODUCT(($M20:$R20&lt;&gt;"")*(COUNTIF($M20:$R20,$M20:$R20&amp;"")&gt;1))&gt;0,"; Same subject twice",""),3,300),"")</f>
        <v/>
      </c>
      <c r="AB20" s="23" t="str">
        <f>IF(COUNTA($B20:$T20)&gt;0,MID(IF($S20&lt;&gt;"Y","; Photo","")&amp;IF($T20&lt;&gt;"Y","; Signature",""),3,50),"")</f>
        <v/>
      </c>
      <c r="AC20" s="24" t="str">
        <f>IF(COUNTA($B20:$T20)&gt;0,IF(SUMPRODUCT(--($V20:$AB20&lt;&gt;""))=0,"OK",SUMPRODUCT(--($V20:$AB20&lt;&gt;""))&amp;" to fix"),"")</f>
        <v/>
      </c>
      <c r="AD20" s="25" t="str">
        <f>IF(COUNTA($B20:$T20)&gt;0,SUMPRODUCT((Subjects!$O$5:$O$29&lt;&gt;"")*(Subjects!$P$5:$P$29&lt;&gt;"")*(COUNTIF($M20:$R20,Subjects!$O$5:$O$29&amp;"")&gt;0)*(COUNTIF($M20:$R20,Subjects!$P$5:$P$29&amp;"")&gt;0)),"")</f>
        <v/>
      </c>
      <c r="AE20" s="25" t="str">
        <f>IF(SUM($AD20)=0,"",LOOKUP(2,1/((Subjects!$O$5:$O$29&lt;&gt;"")*(Subjects!$P$5:$P$29&lt;&gt;"")*(COUNTIF($M20:$R20,Subjects!$O$5:$O$29&amp;"")&gt;0)*(COUNTIF($M20:$R20,Subjects!$P$5:$P$29&amp;"")&gt;0)),Subjects!$Q$5:$Q$29))</f>
        <v/>
      </c>
    </row>
    <row r="21" spans="1:31" x14ac:dyDescent="0.25">
      <c r="A21" s="19">
        <v>16</v>
      </c>
      <c r="B21" s="8"/>
      <c r="C21" s="20"/>
      <c r="D21" s="4"/>
      <c r="E21" s="8"/>
      <c r="F21" s="21"/>
      <c r="G21" s="8"/>
      <c r="H21" s="4"/>
      <c r="I21" s="4"/>
      <c r="J21" s="4"/>
      <c r="K21" s="8"/>
      <c r="L21" s="20"/>
      <c r="M21" s="4"/>
      <c r="N21" s="4"/>
      <c r="O21" s="4"/>
      <c r="P21" s="4"/>
      <c r="Q21" s="4"/>
      <c r="R21" s="4"/>
      <c r="S21" s="8"/>
      <c r="T21" s="8"/>
      <c r="U21" s="22" t="str">
        <f>IF(COUNTA($B21:$T21)&gt;0,COUNTA($M21:$R21),"")</f>
        <v/>
      </c>
      <c r="V21" s="23" t="str">
        <f>IF(COUNTA($B21:$T21)&gt;0,MID(IF($B21="","; Section","")&amp;IF($C21="","; Admission no.","")&amp;IF($D21="","; Name","")&amp;IF($E21="","; Gender","")&amp;IF($F21="","; Date of birth","")&amp;IF($G21="","; Nationality","")&amp;IF(COUNTA($H21:$J21)=0,"; Parent or guardian","")&amp;IF($K21="","; Class X board","")&amp;IF(AND($K21="Other board",$L21=""),"; Eligibility no.",""),3,300),"")</f>
        <v/>
      </c>
      <c r="W21" s="23" t="str">
        <f>IF(COUNTA($B21:$T21)&gt;0,MID(IF($D21="","",IF($D21&lt;&gt;TRIM($D21),"; Name: extra spaces","")&amp;IF(SUMPRODUCT(--ISNUMBER(FIND(" "&amp;{"a","b","c","d","e","f","g","h","i","j","k","l","m","n","o","p","q","r","s","t","u","v","w","x","y","z"}," "&amp;$D21)))&gt;0,"; Name: small first letter",""))&amp;IF($H21="","",IF($H21&lt;&gt;TRIM($H21),"; Mother: extra spaces","")&amp;IF(SUMPRODUCT(--ISNUMBER(FIND(" "&amp;{"a","b","c","d","e","f","g","h","i","j","k","l","m","n","o","p","q","r","s","t","u","v","w","x","y","z"}," "&amp;$H21)))&gt;0,"; Mother: small first letter",""))&amp;IF($I21="","",IF($I21&lt;&gt;TRIM($I21),"; Father: extra spaces","")&amp;IF(SUMPRODUCT(--ISNUMBER(FIND(" "&amp;{"a","b","c","d","e","f","g","h","i","j","k","l","m","n","o","p","q","r","s","t","u","v","w","x","y","z"}," "&amp;$I21)))&gt;0,"; Father: small first letter",""))&amp;IF($J21="","",IF($J21&lt;&gt;TRIM($J21),"; Guardian: extra spaces","")&amp;IF(SUMPRODUCT(--ISNUMBER(FIND(" "&amp;{"a","b","c","d","e","f","g","h","i","j","k","l","m","n","o","p","q","r","s","t","u","v","w","x","y","z"}," "&amp;$J21)))&gt;0,"; Guardian: small first letter","")),3,300),"")</f>
        <v/>
      </c>
      <c r="X21" s="23" t="str">
        <f>IF(OR(NOT(COUNTA($B21:$T21)&gt;0),$F21=""),"",IF(NOT(ISNUMBER($F21)),"Not a date",IF(OR((YEAR(Setup!$B$8)-YEAR($F21)-IF(OR(MONTH($F21)&gt;MONTH(Setup!$B$8),AND(MONTH($F21)=MONTH(Setup!$B$8),DAY($F21)&gt;DAY(Setup!$B$8))),1,0))&lt;Setup!$B$11,(YEAR(Setup!$B$8)-YEAR($F21)-IF(OR(MONTH($F21)&gt;MONTH(Setup!$B$8),AND(MONTH($F21)=MONTH(Setup!$B$8),DAY($F21)&gt;DAY(Setup!$B$8))),1,0))&gt;Setup!$C$11),"Age "&amp;(YEAR(Setup!$B$8)-YEAR($F21)-IF(OR(MONTH($F21)&gt;MONTH(Setup!$B$8),AND(MONTH($F21)=MONTH(Setup!$B$8),DAY($F21)&gt;DAY(Setup!$B$8))),1,0))&amp;": check the date","")))</f>
        <v/>
      </c>
      <c r="Y21" s="23" t="str">
        <f>IF(COUNTA($B21:$T21)&gt;0,IF($M21="","English or Modern English missing",""),"")</f>
        <v/>
      </c>
      <c r="Z21" s="23" t="str">
        <f>IF(COUNTA($B21:$T21)&gt;0,IF(COUNTA($N21:$R21)&lt;4,"Needs 4 or 5, has "&amp;COUNTA($N21:$R21),""),"")</f>
        <v/>
      </c>
      <c r="AA21" s="23" t="str">
        <f>IF(COUNTA($B21:$T21)&gt;0,MID(IF(SUM($AD21)=0,"","; "&amp;INDEX(Subjects!$O$5:$O$29,$AE21)&amp;" with "&amp;INDEX(Subjects!$P$5:$P$29,$AE21)&amp;IF($AD21&gt;1," (+"&amp;($AD21-1)&amp;" more)",""))&amp;IF(SUMPRODUCT(($M21:$R21&lt;&gt;"")*(COUNTIF($M21:$R21,$M21:$R21&amp;"")&gt;1))&gt;0,"; Same subject twice",""),3,300),"")</f>
        <v/>
      </c>
      <c r="AB21" s="23" t="str">
        <f>IF(COUNTA($B21:$T21)&gt;0,MID(IF($S21&lt;&gt;"Y","; Photo","")&amp;IF($T21&lt;&gt;"Y","; Signature",""),3,50),"")</f>
        <v/>
      </c>
      <c r="AC21" s="24" t="str">
        <f>IF(COUNTA($B21:$T21)&gt;0,IF(SUMPRODUCT(--($V21:$AB21&lt;&gt;""))=0,"OK",SUMPRODUCT(--($V21:$AB21&lt;&gt;""))&amp;" to fix"),"")</f>
        <v/>
      </c>
      <c r="AD21" s="25" t="str">
        <f>IF(COUNTA($B21:$T21)&gt;0,SUMPRODUCT((Subjects!$O$5:$O$29&lt;&gt;"")*(Subjects!$P$5:$P$29&lt;&gt;"")*(COUNTIF($M21:$R21,Subjects!$O$5:$O$29&amp;"")&gt;0)*(COUNTIF($M21:$R21,Subjects!$P$5:$P$29&amp;"")&gt;0)),"")</f>
        <v/>
      </c>
      <c r="AE21" s="25" t="str">
        <f>IF(SUM($AD21)=0,"",LOOKUP(2,1/((Subjects!$O$5:$O$29&lt;&gt;"")*(Subjects!$P$5:$P$29&lt;&gt;"")*(COUNTIF($M21:$R21,Subjects!$O$5:$O$29&amp;"")&gt;0)*(COUNTIF($M21:$R21,Subjects!$P$5:$P$29&amp;"")&gt;0)),Subjects!$Q$5:$Q$29))</f>
        <v/>
      </c>
    </row>
    <row r="22" spans="1:31" x14ac:dyDescent="0.25">
      <c r="A22" s="19">
        <v>17</v>
      </c>
      <c r="B22" s="8"/>
      <c r="C22" s="20"/>
      <c r="D22" s="4"/>
      <c r="E22" s="8"/>
      <c r="F22" s="21"/>
      <c r="G22" s="8"/>
      <c r="H22" s="4"/>
      <c r="I22" s="4"/>
      <c r="J22" s="4"/>
      <c r="K22" s="8"/>
      <c r="L22" s="20"/>
      <c r="M22" s="4"/>
      <c r="N22" s="4"/>
      <c r="O22" s="4"/>
      <c r="P22" s="4"/>
      <c r="Q22" s="4"/>
      <c r="R22" s="4"/>
      <c r="S22" s="8"/>
      <c r="T22" s="8"/>
      <c r="U22" s="22" t="str">
        <f>IF(COUNTA($B22:$T22)&gt;0,COUNTA($M22:$R22),"")</f>
        <v/>
      </c>
      <c r="V22" s="23" t="str">
        <f>IF(COUNTA($B22:$T22)&gt;0,MID(IF($B22="","; Section","")&amp;IF($C22="","; Admission no.","")&amp;IF($D22="","; Name","")&amp;IF($E22="","; Gender","")&amp;IF($F22="","; Date of birth","")&amp;IF($G22="","; Nationality","")&amp;IF(COUNTA($H22:$J22)=0,"; Parent or guardian","")&amp;IF($K22="","; Class X board","")&amp;IF(AND($K22="Other board",$L22=""),"; Eligibility no.",""),3,300),"")</f>
        <v/>
      </c>
      <c r="W22" s="23" t="str">
        <f>IF(COUNTA($B22:$T22)&gt;0,MID(IF($D22="","",IF($D22&lt;&gt;TRIM($D22),"; Name: extra spaces","")&amp;IF(SUMPRODUCT(--ISNUMBER(FIND(" "&amp;{"a","b","c","d","e","f","g","h","i","j","k","l","m","n","o","p","q","r","s","t","u","v","w","x","y","z"}," "&amp;$D22)))&gt;0,"; Name: small first letter",""))&amp;IF($H22="","",IF($H22&lt;&gt;TRIM($H22),"; Mother: extra spaces","")&amp;IF(SUMPRODUCT(--ISNUMBER(FIND(" "&amp;{"a","b","c","d","e","f","g","h","i","j","k","l","m","n","o","p","q","r","s","t","u","v","w","x","y","z"}," "&amp;$H22)))&gt;0,"; Mother: small first letter",""))&amp;IF($I22="","",IF($I22&lt;&gt;TRIM($I22),"; Father: extra spaces","")&amp;IF(SUMPRODUCT(--ISNUMBER(FIND(" "&amp;{"a","b","c","d","e","f","g","h","i","j","k","l","m","n","o","p","q","r","s","t","u","v","w","x","y","z"}," "&amp;$I22)))&gt;0,"; Father: small first letter",""))&amp;IF($J22="","",IF($J22&lt;&gt;TRIM($J22),"; Guardian: extra spaces","")&amp;IF(SUMPRODUCT(--ISNUMBER(FIND(" "&amp;{"a","b","c","d","e","f","g","h","i","j","k","l","m","n","o","p","q","r","s","t","u","v","w","x","y","z"}," "&amp;$J22)))&gt;0,"; Guardian: small first letter","")),3,300),"")</f>
        <v/>
      </c>
      <c r="X22" s="23" t="str">
        <f>IF(OR(NOT(COUNTA($B22:$T22)&gt;0),$F22=""),"",IF(NOT(ISNUMBER($F22)),"Not a date",IF(OR((YEAR(Setup!$B$8)-YEAR($F22)-IF(OR(MONTH($F22)&gt;MONTH(Setup!$B$8),AND(MONTH($F22)=MONTH(Setup!$B$8),DAY($F22)&gt;DAY(Setup!$B$8))),1,0))&lt;Setup!$B$11,(YEAR(Setup!$B$8)-YEAR($F22)-IF(OR(MONTH($F22)&gt;MONTH(Setup!$B$8),AND(MONTH($F22)=MONTH(Setup!$B$8),DAY($F22)&gt;DAY(Setup!$B$8))),1,0))&gt;Setup!$C$11),"Age "&amp;(YEAR(Setup!$B$8)-YEAR($F22)-IF(OR(MONTH($F22)&gt;MONTH(Setup!$B$8),AND(MONTH($F22)=MONTH(Setup!$B$8),DAY($F22)&gt;DAY(Setup!$B$8))),1,0))&amp;": check the date","")))</f>
        <v/>
      </c>
      <c r="Y22" s="23" t="str">
        <f>IF(COUNTA($B22:$T22)&gt;0,IF($M22="","English or Modern English missing",""),"")</f>
        <v/>
      </c>
      <c r="Z22" s="23" t="str">
        <f>IF(COUNTA($B22:$T22)&gt;0,IF(COUNTA($N22:$R22)&lt;4,"Needs 4 or 5, has "&amp;COUNTA($N22:$R22),""),"")</f>
        <v/>
      </c>
      <c r="AA22" s="23" t="str">
        <f>IF(COUNTA($B22:$T22)&gt;0,MID(IF(SUM($AD22)=0,"","; "&amp;INDEX(Subjects!$O$5:$O$29,$AE22)&amp;" with "&amp;INDEX(Subjects!$P$5:$P$29,$AE22)&amp;IF($AD22&gt;1," (+"&amp;($AD22-1)&amp;" more)",""))&amp;IF(SUMPRODUCT(($M22:$R22&lt;&gt;"")*(COUNTIF($M22:$R22,$M22:$R22&amp;"")&gt;1))&gt;0,"; Same subject twice",""),3,300),"")</f>
        <v/>
      </c>
      <c r="AB22" s="23" t="str">
        <f>IF(COUNTA($B22:$T22)&gt;0,MID(IF($S22&lt;&gt;"Y","; Photo","")&amp;IF($T22&lt;&gt;"Y","; Signature",""),3,50),"")</f>
        <v/>
      </c>
      <c r="AC22" s="24" t="str">
        <f>IF(COUNTA($B22:$T22)&gt;0,IF(SUMPRODUCT(--($V22:$AB22&lt;&gt;""))=0,"OK",SUMPRODUCT(--($V22:$AB22&lt;&gt;""))&amp;" to fix"),"")</f>
        <v/>
      </c>
      <c r="AD22" s="25" t="str">
        <f>IF(COUNTA($B22:$T22)&gt;0,SUMPRODUCT((Subjects!$O$5:$O$29&lt;&gt;"")*(Subjects!$P$5:$P$29&lt;&gt;"")*(COUNTIF($M22:$R22,Subjects!$O$5:$O$29&amp;"")&gt;0)*(COUNTIF($M22:$R22,Subjects!$P$5:$P$29&amp;"")&gt;0)),"")</f>
        <v/>
      </c>
      <c r="AE22" s="25" t="str">
        <f>IF(SUM($AD22)=0,"",LOOKUP(2,1/((Subjects!$O$5:$O$29&lt;&gt;"")*(Subjects!$P$5:$P$29&lt;&gt;"")*(COUNTIF($M22:$R22,Subjects!$O$5:$O$29&amp;"")&gt;0)*(COUNTIF($M22:$R22,Subjects!$P$5:$P$29&amp;"")&gt;0)),Subjects!$Q$5:$Q$29))</f>
        <v/>
      </c>
    </row>
    <row r="23" spans="1:31" x14ac:dyDescent="0.25">
      <c r="A23" s="19">
        <v>18</v>
      </c>
      <c r="B23" s="8"/>
      <c r="C23" s="20"/>
      <c r="D23" s="4"/>
      <c r="E23" s="8"/>
      <c r="F23" s="21"/>
      <c r="G23" s="8"/>
      <c r="H23" s="4"/>
      <c r="I23" s="4"/>
      <c r="J23" s="4"/>
      <c r="K23" s="8"/>
      <c r="L23" s="20"/>
      <c r="M23" s="4"/>
      <c r="N23" s="4"/>
      <c r="O23" s="4"/>
      <c r="P23" s="4"/>
      <c r="Q23" s="4"/>
      <c r="R23" s="4"/>
      <c r="S23" s="8"/>
      <c r="T23" s="8"/>
      <c r="U23" s="22" t="str">
        <f>IF(COUNTA($B23:$T23)&gt;0,COUNTA($M23:$R23),"")</f>
        <v/>
      </c>
      <c r="V23" s="23" t="str">
        <f>IF(COUNTA($B23:$T23)&gt;0,MID(IF($B23="","; Section","")&amp;IF($C23="","; Admission no.","")&amp;IF($D23="","; Name","")&amp;IF($E23="","; Gender","")&amp;IF($F23="","; Date of birth","")&amp;IF($G23="","; Nationality","")&amp;IF(COUNTA($H23:$J23)=0,"; Parent or guardian","")&amp;IF($K23="","; Class X board","")&amp;IF(AND($K23="Other board",$L23=""),"; Eligibility no.",""),3,300),"")</f>
        <v/>
      </c>
      <c r="W23" s="23" t="str">
        <f>IF(COUNTA($B23:$T23)&gt;0,MID(IF($D23="","",IF($D23&lt;&gt;TRIM($D23),"; Name: extra spaces","")&amp;IF(SUMPRODUCT(--ISNUMBER(FIND(" "&amp;{"a","b","c","d","e","f","g","h","i","j","k","l","m","n","o","p","q","r","s","t","u","v","w","x","y","z"}," "&amp;$D23)))&gt;0,"; Name: small first letter",""))&amp;IF($H23="","",IF($H23&lt;&gt;TRIM($H23),"; Mother: extra spaces","")&amp;IF(SUMPRODUCT(--ISNUMBER(FIND(" "&amp;{"a","b","c","d","e","f","g","h","i","j","k","l","m","n","o","p","q","r","s","t","u","v","w","x","y","z"}," "&amp;$H23)))&gt;0,"; Mother: small first letter",""))&amp;IF($I23="","",IF($I23&lt;&gt;TRIM($I23),"; Father: extra spaces","")&amp;IF(SUMPRODUCT(--ISNUMBER(FIND(" "&amp;{"a","b","c","d","e","f","g","h","i","j","k","l","m","n","o","p","q","r","s","t","u","v","w","x","y","z"}," "&amp;$I23)))&gt;0,"; Father: small first letter",""))&amp;IF($J23="","",IF($J23&lt;&gt;TRIM($J23),"; Guardian: extra spaces","")&amp;IF(SUMPRODUCT(--ISNUMBER(FIND(" "&amp;{"a","b","c","d","e","f","g","h","i","j","k","l","m","n","o","p","q","r","s","t","u","v","w","x","y","z"}," "&amp;$J23)))&gt;0,"; Guardian: small first letter","")),3,300),"")</f>
        <v/>
      </c>
      <c r="X23" s="23" t="str">
        <f>IF(OR(NOT(COUNTA($B23:$T23)&gt;0),$F23=""),"",IF(NOT(ISNUMBER($F23)),"Not a date",IF(OR((YEAR(Setup!$B$8)-YEAR($F23)-IF(OR(MONTH($F23)&gt;MONTH(Setup!$B$8),AND(MONTH($F23)=MONTH(Setup!$B$8),DAY($F23)&gt;DAY(Setup!$B$8))),1,0))&lt;Setup!$B$11,(YEAR(Setup!$B$8)-YEAR($F23)-IF(OR(MONTH($F23)&gt;MONTH(Setup!$B$8),AND(MONTH($F23)=MONTH(Setup!$B$8),DAY($F23)&gt;DAY(Setup!$B$8))),1,0))&gt;Setup!$C$11),"Age "&amp;(YEAR(Setup!$B$8)-YEAR($F23)-IF(OR(MONTH($F23)&gt;MONTH(Setup!$B$8),AND(MONTH($F23)=MONTH(Setup!$B$8),DAY($F23)&gt;DAY(Setup!$B$8))),1,0))&amp;": check the date","")))</f>
        <v/>
      </c>
      <c r="Y23" s="23" t="str">
        <f>IF(COUNTA($B23:$T23)&gt;0,IF($M23="","English or Modern English missing",""),"")</f>
        <v/>
      </c>
      <c r="Z23" s="23" t="str">
        <f>IF(COUNTA($B23:$T23)&gt;0,IF(COUNTA($N23:$R23)&lt;4,"Needs 4 or 5, has "&amp;COUNTA($N23:$R23),""),"")</f>
        <v/>
      </c>
      <c r="AA23" s="23" t="str">
        <f>IF(COUNTA($B23:$T23)&gt;0,MID(IF(SUM($AD23)=0,"","; "&amp;INDEX(Subjects!$O$5:$O$29,$AE23)&amp;" with "&amp;INDEX(Subjects!$P$5:$P$29,$AE23)&amp;IF($AD23&gt;1," (+"&amp;($AD23-1)&amp;" more)",""))&amp;IF(SUMPRODUCT(($M23:$R23&lt;&gt;"")*(COUNTIF($M23:$R23,$M23:$R23&amp;"")&gt;1))&gt;0,"; Same subject twice",""),3,300),"")</f>
        <v/>
      </c>
      <c r="AB23" s="23" t="str">
        <f>IF(COUNTA($B23:$T23)&gt;0,MID(IF($S23&lt;&gt;"Y","; Photo","")&amp;IF($T23&lt;&gt;"Y","; Signature",""),3,50),"")</f>
        <v/>
      </c>
      <c r="AC23" s="24" t="str">
        <f>IF(COUNTA($B23:$T23)&gt;0,IF(SUMPRODUCT(--($V23:$AB23&lt;&gt;""))=0,"OK",SUMPRODUCT(--($V23:$AB23&lt;&gt;""))&amp;" to fix"),"")</f>
        <v/>
      </c>
      <c r="AD23" s="25" t="str">
        <f>IF(COUNTA($B23:$T23)&gt;0,SUMPRODUCT((Subjects!$O$5:$O$29&lt;&gt;"")*(Subjects!$P$5:$P$29&lt;&gt;"")*(COUNTIF($M23:$R23,Subjects!$O$5:$O$29&amp;"")&gt;0)*(COUNTIF($M23:$R23,Subjects!$P$5:$P$29&amp;"")&gt;0)),"")</f>
        <v/>
      </c>
      <c r="AE23" s="25" t="str">
        <f>IF(SUM($AD23)=0,"",LOOKUP(2,1/((Subjects!$O$5:$O$29&lt;&gt;"")*(Subjects!$P$5:$P$29&lt;&gt;"")*(COUNTIF($M23:$R23,Subjects!$O$5:$O$29&amp;"")&gt;0)*(COUNTIF($M23:$R23,Subjects!$P$5:$P$29&amp;"")&gt;0)),Subjects!$Q$5:$Q$29))</f>
        <v/>
      </c>
    </row>
    <row r="24" spans="1:31" x14ac:dyDescent="0.25">
      <c r="A24" s="19">
        <v>19</v>
      </c>
      <c r="B24" s="8"/>
      <c r="C24" s="20"/>
      <c r="D24" s="4"/>
      <c r="E24" s="8"/>
      <c r="F24" s="21"/>
      <c r="G24" s="8"/>
      <c r="H24" s="4"/>
      <c r="I24" s="4"/>
      <c r="J24" s="4"/>
      <c r="K24" s="8"/>
      <c r="L24" s="20"/>
      <c r="M24" s="4"/>
      <c r="N24" s="4"/>
      <c r="O24" s="4"/>
      <c r="P24" s="4"/>
      <c r="Q24" s="4"/>
      <c r="R24" s="4"/>
      <c r="S24" s="8"/>
      <c r="T24" s="8"/>
      <c r="U24" s="22" t="str">
        <f>IF(COUNTA($B24:$T24)&gt;0,COUNTA($M24:$R24),"")</f>
        <v/>
      </c>
      <c r="V24" s="23" t="str">
        <f>IF(COUNTA($B24:$T24)&gt;0,MID(IF($B24="","; Section","")&amp;IF($C24="","; Admission no.","")&amp;IF($D24="","; Name","")&amp;IF($E24="","; Gender","")&amp;IF($F24="","; Date of birth","")&amp;IF($G24="","; Nationality","")&amp;IF(COUNTA($H24:$J24)=0,"; Parent or guardian","")&amp;IF($K24="","; Class X board","")&amp;IF(AND($K24="Other board",$L24=""),"; Eligibility no.",""),3,300),"")</f>
        <v/>
      </c>
      <c r="W24" s="23" t="str">
        <f>IF(COUNTA($B24:$T24)&gt;0,MID(IF($D24="","",IF($D24&lt;&gt;TRIM($D24),"; Name: extra spaces","")&amp;IF(SUMPRODUCT(--ISNUMBER(FIND(" "&amp;{"a","b","c","d","e","f","g","h","i","j","k","l","m","n","o","p","q","r","s","t","u","v","w","x","y","z"}," "&amp;$D24)))&gt;0,"; Name: small first letter",""))&amp;IF($H24="","",IF($H24&lt;&gt;TRIM($H24),"; Mother: extra spaces","")&amp;IF(SUMPRODUCT(--ISNUMBER(FIND(" "&amp;{"a","b","c","d","e","f","g","h","i","j","k","l","m","n","o","p","q","r","s","t","u","v","w","x","y","z"}," "&amp;$H24)))&gt;0,"; Mother: small first letter",""))&amp;IF($I24="","",IF($I24&lt;&gt;TRIM($I24),"; Father: extra spaces","")&amp;IF(SUMPRODUCT(--ISNUMBER(FIND(" "&amp;{"a","b","c","d","e","f","g","h","i","j","k","l","m","n","o","p","q","r","s","t","u","v","w","x","y","z"}," "&amp;$I24)))&gt;0,"; Father: small first letter",""))&amp;IF($J24="","",IF($J24&lt;&gt;TRIM($J24),"; Guardian: extra spaces","")&amp;IF(SUMPRODUCT(--ISNUMBER(FIND(" "&amp;{"a","b","c","d","e","f","g","h","i","j","k","l","m","n","o","p","q","r","s","t","u","v","w","x","y","z"}," "&amp;$J24)))&gt;0,"; Guardian: small first letter","")),3,300),"")</f>
        <v/>
      </c>
      <c r="X24" s="23" t="str">
        <f>IF(OR(NOT(COUNTA($B24:$T24)&gt;0),$F24=""),"",IF(NOT(ISNUMBER($F24)),"Not a date",IF(OR((YEAR(Setup!$B$8)-YEAR($F24)-IF(OR(MONTH($F24)&gt;MONTH(Setup!$B$8),AND(MONTH($F24)=MONTH(Setup!$B$8),DAY($F24)&gt;DAY(Setup!$B$8))),1,0))&lt;Setup!$B$11,(YEAR(Setup!$B$8)-YEAR($F24)-IF(OR(MONTH($F24)&gt;MONTH(Setup!$B$8),AND(MONTH($F24)=MONTH(Setup!$B$8),DAY($F24)&gt;DAY(Setup!$B$8))),1,0))&gt;Setup!$C$11),"Age "&amp;(YEAR(Setup!$B$8)-YEAR($F24)-IF(OR(MONTH($F24)&gt;MONTH(Setup!$B$8),AND(MONTH($F24)=MONTH(Setup!$B$8),DAY($F24)&gt;DAY(Setup!$B$8))),1,0))&amp;": check the date","")))</f>
        <v/>
      </c>
      <c r="Y24" s="23" t="str">
        <f>IF(COUNTA($B24:$T24)&gt;0,IF($M24="","English or Modern English missing",""),"")</f>
        <v/>
      </c>
      <c r="Z24" s="23" t="str">
        <f>IF(COUNTA($B24:$T24)&gt;0,IF(COUNTA($N24:$R24)&lt;4,"Needs 4 or 5, has "&amp;COUNTA($N24:$R24),""),"")</f>
        <v/>
      </c>
      <c r="AA24" s="23" t="str">
        <f>IF(COUNTA($B24:$T24)&gt;0,MID(IF(SUM($AD24)=0,"","; "&amp;INDEX(Subjects!$O$5:$O$29,$AE24)&amp;" with "&amp;INDEX(Subjects!$P$5:$P$29,$AE24)&amp;IF($AD24&gt;1," (+"&amp;($AD24-1)&amp;" more)",""))&amp;IF(SUMPRODUCT(($M24:$R24&lt;&gt;"")*(COUNTIF($M24:$R24,$M24:$R24&amp;"")&gt;1))&gt;0,"; Same subject twice",""),3,300),"")</f>
        <v/>
      </c>
      <c r="AB24" s="23" t="str">
        <f>IF(COUNTA($B24:$T24)&gt;0,MID(IF($S24&lt;&gt;"Y","; Photo","")&amp;IF($T24&lt;&gt;"Y","; Signature",""),3,50),"")</f>
        <v/>
      </c>
      <c r="AC24" s="24" t="str">
        <f>IF(COUNTA($B24:$T24)&gt;0,IF(SUMPRODUCT(--($V24:$AB24&lt;&gt;""))=0,"OK",SUMPRODUCT(--($V24:$AB24&lt;&gt;""))&amp;" to fix"),"")</f>
        <v/>
      </c>
      <c r="AD24" s="25" t="str">
        <f>IF(COUNTA($B24:$T24)&gt;0,SUMPRODUCT((Subjects!$O$5:$O$29&lt;&gt;"")*(Subjects!$P$5:$P$29&lt;&gt;"")*(COUNTIF($M24:$R24,Subjects!$O$5:$O$29&amp;"")&gt;0)*(COUNTIF($M24:$R24,Subjects!$P$5:$P$29&amp;"")&gt;0)),"")</f>
        <v/>
      </c>
      <c r="AE24" s="25" t="str">
        <f>IF(SUM($AD24)=0,"",LOOKUP(2,1/((Subjects!$O$5:$O$29&lt;&gt;"")*(Subjects!$P$5:$P$29&lt;&gt;"")*(COUNTIF($M24:$R24,Subjects!$O$5:$O$29&amp;"")&gt;0)*(COUNTIF($M24:$R24,Subjects!$P$5:$P$29&amp;"")&gt;0)),Subjects!$Q$5:$Q$29))</f>
        <v/>
      </c>
    </row>
    <row r="25" spans="1:31" x14ac:dyDescent="0.25">
      <c r="A25" s="19">
        <v>20</v>
      </c>
      <c r="B25" s="8"/>
      <c r="C25" s="20"/>
      <c r="D25" s="4"/>
      <c r="E25" s="8"/>
      <c r="F25" s="21"/>
      <c r="G25" s="8"/>
      <c r="H25" s="4"/>
      <c r="I25" s="4"/>
      <c r="J25" s="4"/>
      <c r="K25" s="8"/>
      <c r="L25" s="20"/>
      <c r="M25" s="4"/>
      <c r="N25" s="4"/>
      <c r="O25" s="4"/>
      <c r="P25" s="4"/>
      <c r="Q25" s="4"/>
      <c r="R25" s="4"/>
      <c r="S25" s="8"/>
      <c r="T25" s="8"/>
      <c r="U25" s="22" t="str">
        <f>IF(COUNTA($B25:$T25)&gt;0,COUNTA($M25:$R25),"")</f>
        <v/>
      </c>
      <c r="V25" s="23" t="str">
        <f>IF(COUNTA($B25:$T25)&gt;0,MID(IF($B25="","; Section","")&amp;IF($C25="","; Admission no.","")&amp;IF($D25="","; Name","")&amp;IF($E25="","; Gender","")&amp;IF($F25="","; Date of birth","")&amp;IF($G25="","; Nationality","")&amp;IF(COUNTA($H25:$J25)=0,"; Parent or guardian","")&amp;IF($K25="","; Class X board","")&amp;IF(AND($K25="Other board",$L25=""),"; Eligibility no.",""),3,300),"")</f>
        <v/>
      </c>
      <c r="W25" s="23" t="str">
        <f>IF(COUNTA($B25:$T25)&gt;0,MID(IF($D25="","",IF($D25&lt;&gt;TRIM($D25),"; Name: extra spaces","")&amp;IF(SUMPRODUCT(--ISNUMBER(FIND(" "&amp;{"a","b","c","d","e","f","g","h","i","j","k","l","m","n","o","p","q","r","s","t","u","v","w","x","y","z"}," "&amp;$D25)))&gt;0,"; Name: small first letter",""))&amp;IF($H25="","",IF($H25&lt;&gt;TRIM($H25),"; Mother: extra spaces","")&amp;IF(SUMPRODUCT(--ISNUMBER(FIND(" "&amp;{"a","b","c","d","e","f","g","h","i","j","k","l","m","n","o","p","q","r","s","t","u","v","w","x","y","z"}," "&amp;$H25)))&gt;0,"; Mother: small first letter",""))&amp;IF($I25="","",IF($I25&lt;&gt;TRIM($I25),"; Father: extra spaces","")&amp;IF(SUMPRODUCT(--ISNUMBER(FIND(" "&amp;{"a","b","c","d","e","f","g","h","i","j","k","l","m","n","o","p","q","r","s","t","u","v","w","x","y","z"}," "&amp;$I25)))&gt;0,"; Father: small first letter",""))&amp;IF($J25="","",IF($J25&lt;&gt;TRIM($J25),"; Guardian: extra spaces","")&amp;IF(SUMPRODUCT(--ISNUMBER(FIND(" "&amp;{"a","b","c","d","e","f","g","h","i","j","k","l","m","n","o","p","q","r","s","t","u","v","w","x","y","z"}," "&amp;$J25)))&gt;0,"; Guardian: small first letter","")),3,300),"")</f>
        <v/>
      </c>
      <c r="X25" s="23" t="str">
        <f>IF(OR(NOT(COUNTA($B25:$T25)&gt;0),$F25=""),"",IF(NOT(ISNUMBER($F25)),"Not a date",IF(OR((YEAR(Setup!$B$8)-YEAR($F25)-IF(OR(MONTH($F25)&gt;MONTH(Setup!$B$8),AND(MONTH($F25)=MONTH(Setup!$B$8),DAY($F25)&gt;DAY(Setup!$B$8))),1,0))&lt;Setup!$B$11,(YEAR(Setup!$B$8)-YEAR($F25)-IF(OR(MONTH($F25)&gt;MONTH(Setup!$B$8),AND(MONTH($F25)=MONTH(Setup!$B$8),DAY($F25)&gt;DAY(Setup!$B$8))),1,0))&gt;Setup!$C$11),"Age "&amp;(YEAR(Setup!$B$8)-YEAR($F25)-IF(OR(MONTH($F25)&gt;MONTH(Setup!$B$8),AND(MONTH($F25)=MONTH(Setup!$B$8),DAY($F25)&gt;DAY(Setup!$B$8))),1,0))&amp;": check the date","")))</f>
        <v/>
      </c>
      <c r="Y25" s="23" t="str">
        <f>IF(COUNTA($B25:$T25)&gt;0,IF($M25="","English or Modern English missing",""),"")</f>
        <v/>
      </c>
      <c r="Z25" s="23" t="str">
        <f>IF(COUNTA($B25:$T25)&gt;0,IF(COUNTA($N25:$R25)&lt;4,"Needs 4 or 5, has "&amp;COUNTA($N25:$R25),""),"")</f>
        <v/>
      </c>
      <c r="AA25" s="23" t="str">
        <f>IF(COUNTA($B25:$T25)&gt;0,MID(IF(SUM($AD25)=0,"","; "&amp;INDEX(Subjects!$O$5:$O$29,$AE25)&amp;" with "&amp;INDEX(Subjects!$P$5:$P$29,$AE25)&amp;IF($AD25&gt;1," (+"&amp;($AD25-1)&amp;" more)",""))&amp;IF(SUMPRODUCT(($M25:$R25&lt;&gt;"")*(COUNTIF($M25:$R25,$M25:$R25&amp;"")&gt;1))&gt;0,"; Same subject twice",""),3,300),"")</f>
        <v/>
      </c>
      <c r="AB25" s="23" t="str">
        <f>IF(COUNTA($B25:$T25)&gt;0,MID(IF($S25&lt;&gt;"Y","; Photo","")&amp;IF($T25&lt;&gt;"Y","; Signature",""),3,50),"")</f>
        <v/>
      </c>
      <c r="AC25" s="24" t="str">
        <f>IF(COUNTA($B25:$T25)&gt;0,IF(SUMPRODUCT(--($V25:$AB25&lt;&gt;""))=0,"OK",SUMPRODUCT(--($V25:$AB25&lt;&gt;""))&amp;" to fix"),"")</f>
        <v/>
      </c>
      <c r="AD25" s="25" t="str">
        <f>IF(COUNTA($B25:$T25)&gt;0,SUMPRODUCT((Subjects!$O$5:$O$29&lt;&gt;"")*(Subjects!$P$5:$P$29&lt;&gt;"")*(COUNTIF($M25:$R25,Subjects!$O$5:$O$29&amp;"")&gt;0)*(COUNTIF($M25:$R25,Subjects!$P$5:$P$29&amp;"")&gt;0)),"")</f>
        <v/>
      </c>
      <c r="AE25" s="25" t="str">
        <f>IF(SUM($AD25)=0,"",LOOKUP(2,1/((Subjects!$O$5:$O$29&lt;&gt;"")*(Subjects!$P$5:$P$29&lt;&gt;"")*(COUNTIF($M25:$R25,Subjects!$O$5:$O$29&amp;"")&gt;0)*(COUNTIF($M25:$R25,Subjects!$P$5:$P$29&amp;"")&gt;0)),Subjects!$Q$5:$Q$29))</f>
        <v/>
      </c>
    </row>
    <row r="26" spans="1:31" x14ac:dyDescent="0.25">
      <c r="A26" s="19">
        <v>21</v>
      </c>
      <c r="B26" s="8"/>
      <c r="C26" s="20"/>
      <c r="D26" s="4"/>
      <c r="E26" s="8"/>
      <c r="F26" s="21"/>
      <c r="G26" s="8"/>
      <c r="H26" s="4"/>
      <c r="I26" s="4"/>
      <c r="J26" s="4"/>
      <c r="K26" s="8"/>
      <c r="L26" s="20"/>
      <c r="M26" s="4"/>
      <c r="N26" s="4"/>
      <c r="O26" s="4"/>
      <c r="P26" s="4"/>
      <c r="Q26" s="4"/>
      <c r="R26" s="4"/>
      <c r="S26" s="8"/>
      <c r="T26" s="8"/>
      <c r="U26" s="22" t="str">
        <f>IF(COUNTA($B26:$T26)&gt;0,COUNTA($M26:$R26),"")</f>
        <v/>
      </c>
      <c r="V26" s="23" t="str">
        <f>IF(COUNTA($B26:$T26)&gt;0,MID(IF($B26="","; Section","")&amp;IF($C26="","; Admission no.","")&amp;IF($D26="","; Name","")&amp;IF($E26="","; Gender","")&amp;IF($F26="","; Date of birth","")&amp;IF($G26="","; Nationality","")&amp;IF(COUNTA($H26:$J26)=0,"; Parent or guardian","")&amp;IF($K26="","; Class X board","")&amp;IF(AND($K26="Other board",$L26=""),"; Eligibility no.",""),3,300),"")</f>
        <v/>
      </c>
      <c r="W26" s="23" t="str">
        <f>IF(COUNTA($B26:$T26)&gt;0,MID(IF($D26="","",IF($D26&lt;&gt;TRIM($D26),"; Name: extra spaces","")&amp;IF(SUMPRODUCT(--ISNUMBER(FIND(" "&amp;{"a","b","c","d","e","f","g","h","i","j","k","l","m","n","o","p","q","r","s","t","u","v","w","x","y","z"}," "&amp;$D26)))&gt;0,"; Name: small first letter",""))&amp;IF($H26="","",IF($H26&lt;&gt;TRIM($H26),"; Mother: extra spaces","")&amp;IF(SUMPRODUCT(--ISNUMBER(FIND(" "&amp;{"a","b","c","d","e","f","g","h","i","j","k","l","m","n","o","p","q","r","s","t","u","v","w","x","y","z"}," "&amp;$H26)))&gt;0,"; Mother: small first letter",""))&amp;IF($I26="","",IF($I26&lt;&gt;TRIM($I26),"; Father: extra spaces","")&amp;IF(SUMPRODUCT(--ISNUMBER(FIND(" "&amp;{"a","b","c","d","e","f","g","h","i","j","k","l","m","n","o","p","q","r","s","t","u","v","w","x","y","z"}," "&amp;$I26)))&gt;0,"; Father: small first letter",""))&amp;IF($J26="","",IF($J26&lt;&gt;TRIM($J26),"; Guardian: extra spaces","")&amp;IF(SUMPRODUCT(--ISNUMBER(FIND(" "&amp;{"a","b","c","d","e","f","g","h","i","j","k","l","m","n","o","p","q","r","s","t","u","v","w","x","y","z"}," "&amp;$J26)))&gt;0,"; Guardian: small first letter","")),3,300),"")</f>
        <v/>
      </c>
      <c r="X26" s="23" t="str">
        <f>IF(OR(NOT(COUNTA($B26:$T26)&gt;0),$F26=""),"",IF(NOT(ISNUMBER($F26)),"Not a date",IF(OR((YEAR(Setup!$B$8)-YEAR($F26)-IF(OR(MONTH($F26)&gt;MONTH(Setup!$B$8),AND(MONTH($F26)=MONTH(Setup!$B$8),DAY($F26)&gt;DAY(Setup!$B$8))),1,0))&lt;Setup!$B$11,(YEAR(Setup!$B$8)-YEAR($F26)-IF(OR(MONTH($F26)&gt;MONTH(Setup!$B$8),AND(MONTH($F26)=MONTH(Setup!$B$8),DAY($F26)&gt;DAY(Setup!$B$8))),1,0))&gt;Setup!$C$11),"Age "&amp;(YEAR(Setup!$B$8)-YEAR($F26)-IF(OR(MONTH($F26)&gt;MONTH(Setup!$B$8),AND(MONTH($F26)=MONTH(Setup!$B$8),DAY($F26)&gt;DAY(Setup!$B$8))),1,0))&amp;": check the date","")))</f>
        <v/>
      </c>
      <c r="Y26" s="23" t="str">
        <f>IF(COUNTA($B26:$T26)&gt;0,IF($M26="","English or Modern English missing",""),"")</f>
        <v/>
      </c>
      <c r="Z26" s="23" t="str">
        <f>IF(COUNTA($B26:$T26)&gt;0,IF(COUNTA($N26:$R26)&lt;4,"Needs 4 or 5, has "&amp;COUNTA($N26:$R26),""),"")</f>
        <v/>
      </c>
      <c r="AA26" s="23" t="str">
        <f>IF(COUNTA($B26:$T26)&gt;0,MID(IF(SUM($AD26)=0,"","; "&amp;INDEX(Subjects!$O$5:$O$29,$AE26)&amp;" with "&amp;INDEX(Subjects!$P$5:$P$29,$AE26)&amp;IF($AD26&gt;1," (+"&amp;($AD26-1)&amp;" more)",""))&amp;IF(SUMPRODUCT(($M26:$R26&lt;&gt;"")*(COUNTIF($M26:$R26,$M26:$R26&amp;"")&gt;1))&gt;0,"; Same subject twice",""),3,300),"")</f>
        <v/>
      </c>
      <c r="AB26" s="23" t="str">
        <f>IF(COUNTA($B26:$T26)&gt;0,MID(IF($S26&lt;&gt;"Y","; Photo","")&amp;IF($T26&lt;&gt;"Y","; Signature",""),3,50),"")</f>
        <v/>
      </c>
      <c r="AC26" s="24" t="str">
        <f>IF(COUNTA($B26:$T26)&gt;0,IF(SUMPRODUCT(--($V26:$AB26&lt;&gt;""))=0,"OK",SUMPRODUCT(--($V26:$AB26&lt;&gt;""))&amp;" to fix"),"")</f>
        <v/>
      </c>
      <c r="AD26" s="25" t="str">
        <f>IF(COUNTA($B26:$T26)&gt;0,SUMPRODUCT((Subjects!$O$5:$O$29&lt;&gt;"")*(Subjects!$P$5:$P$29&lt;&gt;"")*(COUNTIF($M26:$R26,Subjects!$O$5:$O$29&amp;"")&gt;0)*(COUNTIF($M26:$R26,Subjects!$P$5:$P$29&amp;"")&gt;0)),"")</f>
        <v/>
      </c>
      <c r="AE26" s="25" t="str">
        <f>IF(SUM($AD26)=0,"",LOOKUP(2,1/((Subjects!$O$5:$O$29&lt;&gt;"")*(Subjects!$P$5:$P$29&lt;&gt;"")*(COUNTIF($M26:$R26,Subjects!$O$5:$O$29&amp;"")&gt;0)*(COUNTIF($M26:$R26,Subjects!$P$5:$P$29&amp;"")&gt;0)),Subjects!$Q$5:$Q$29))</f>
        <v/>
      </c>
    </row>
    <row r="27" spans="1:31" x14ac:dyDescent="0.25">
      <c r="A27" s="19">
        <v>22</v>
      </c>
      <c r="B27" s="8"/>
      <c r="C27" s="20"/>
      <c r="D27" s="4"/>
      <c r="E27" s="8"/>
      <c r="F27" s="21"/>
      <c r="G27" s="8"/>
      <c r="H27" s="4"/>
      <c r="I27" s="4"/>
      <c r="J27" s="4"/>
      <c r="K27" s="8"/>
      <c r="L27" s="20"/>
      <c r="M27" s="4"/>
      <c r="N27" s="4"/>
      <c r="O27" s="4"/>
      <c r="P27" s="4"/>
      <c r="Q27" s="4"/>
      <c r="R27" s="4"/>
      <c r="S27" s="8"/>
      <c r="T27" s="8"/>
      <c r="U27" s="22" t="str">
        <f>IF(COUNTA($B27:$T27)&gt;0,COUNTA($M27:$R27),"")</f>
        <v/>
      </c>
      <c r="V27" s="23" t="str">
        <f>IF(COUNTA($B27:$T27)&gt;0,MID(IF($B27="","; Section","")&amp;IF($C27="","; Admission no.","")&amp;IF($D27="","; Name","")&amp;IF($E27="","; Gender","")&amp;IF($F27="","; Date of birth","")&amp;IF($G27="","; Nationality","")&amp;IF(COUNTA($H27:$J27)=0,"; Parent or guardian","")&amp;IF($K27="","; Class X board","")&amp;IF(AND($K27="Other board",$L27=""),"; Eligibility no.",""),3,300),"")</f>
        <v/>
      </c>
      <c r="W27" s="23" t="str">
        <f>IF(COUNTA($B27:$T27)&gt;0,MID(IF($D27="","",IF($D27&lt;&gt;TRIM($D27),"; Name: extra spaces","")&amp;IF(SUMPRODUCT(--ISNUMBER(FIND(" "&amp;{"a","b","c","d","e","f","g","h","i","j","k","l","m","n","o","p","q","r","s","t","u","v","w","x","y","z"}," "&amp;$D27)))&gt;0,"; Name: small first letter",""))&amp;IF($H27="","",IF($H27&lt;&gt;TRIM($H27),"; Mother: extra spaces","")&amp;IF(SUMPRODUCT(--ISNUMBER(FIND(" "&amp;{"a","b","c","d","e","f","g","h","i","j","k","l","m","n","o","p","q","r","s","t","u","v","w","x","y","z"}," "&amp;$H27)))&gt;0,"; Mother: small first letter",""))&amp;IF($I27="","",IF($I27&lt;&gt;TRIM($I27),"; Father: extra spaces","")&amp;IF(SUMPRODUCT(--ISNUMBER(FIND(" "&amp;{"a","b","c","d","e","f","g","h","i","j","k","l","m","n","o","p","q","r","s","t","u","v","w","x","y","z"}," "&amp;$I27)))&gt;0,"; Father: small first letter",""))&amp;IF($J27="","",IF($J27&lt;&gt;TRIM($J27),"; Guardian: extra spaces","")&amp;IF(SUMPRODUCT(--ISNUMBER(FIND(" "&amp;{"a","b","c","d","e","f","g","h","i","j","k","l","m","n","o","p","q","r","s","t","u","v","w","x","y","z"}," "&amp;$J27)))&gt;0,"; Guardian: small first letter","")),3,300),"")</f>
        <v/>
      </c>
      <c r="X27" s="23" t="str">
        <f>IF(OR(NOT(COUNTA($B27:$T27)&gt;0),$F27=""),"",IF(NOT(ISNUMBER($F27)),"Not a date",IF(OR((YEAR(Setup!$B$8)-YEAR($F27)-IF(OR(MONTH($F27)&gt;MONTH(Setup!$B$8),AND(MONTH($F27)=MONTH(Setup!$B$8),DAY($F27)&gt;DAY(Setup!$B$8))),1,0))&lt;Setup!$B$11,(YEAR(Setup!$B$8)-YEAR($F27)-IF(OR(MONTH($F27)&gt;MONTH(Setup!$B$8),AND(MONTH($F27)=MONTH(Setup!$B$8),DAY($F27)&gt;DAY(Setup!$B$8))),1,0))&gt;Setup!$C$11),"Age "&amp;(YEAR(Setup!$B$8)-YEAR($F27)-IF(OR(MONTH($F27)&gt;MONTH(Setup!$B$8),AND(MONTH($F27)=MONTH(Setup!$B$8),DAY($F27)&gt;DAY(Setup!$B$8))),1,0))&amp;": check the date","")))</f>
        <v/>
      </c>
      <c r="Y27" s="23" t="str">
        <f>IF(COUNTA($B27:$T27)&gt;0,IF($M27="","English or Modern English missing",""),"")</f>
        <v/>
      </c>
      <c r="Z27" s="23" t="str">
        <f>IF(COUNTA($B27:$T27)&gt;0,IF(COUNTA($N27:$R27)&lt;4,"Needs 4 or 5, has "&amp;COUNTA($N27:$R27),""),"")</f>
        <v/>
      </c>
      <c r="AA27" s="23" t="str">
        <f>IF(COUNTA($B27:$T27)&gt;0,MID(IF(SUM($AD27)=0,"","; "&amp;INDEX(Subjects!$O$5:$O$29,$AE27)&amp;" with "&amp;INDEX(Subjects!$P$5:$P$29,$AE27)&amp;IF($AD27&gt;1," (+"&amp;($AD27-1)&amp;" more)",""))&amp;IF(SUMPRODUCT(($M27:$R27&lt;&gt;"")*(COUNTIF($M27:$R27,$M27:$R27&amp;"")&gt;1))&gt;0,"; Same subject twice",""),3,300),"")</f>
        <v/>
      </c>
      <c r="AB27" s="23" t="str">
        <f>IF(COUNTA($B27:$T27)&gt;0,MID(IF($S27&lt;&gt;"Y","; Photo","")&amp;IF($T27&lt;&gt;"Y","; Signature",""),3,50),"")</f>
        <v/>
      </c>
      <c r="AC27" s="24" t="str">
        <f>IF(COUNTA($B27:$T27)&gt;0,IF(SUMPRODUCT(--($V27:$AB27&lt;&gt;""))=0,"OK",SUMPRODUCT(--($V27:$AB27&lt;&gt;""))&amp;" to fix"),"")</f>
        <v/>
      </c>
      <c r="AD27" s="25" t="str">
        <f>IF(COUNTA($B27:$T27)&gt;0,SUMPRODUCT((Subjects!$O$5:$O$29&lt;&gt;"")*(Subjects!$P$5:$P$29&lt;&gt;"")*(COUNTIF($M27:$R27,Subjects!$O$5:$O$29&amp;"")&gt;0)*(COUNTIF($M27:$R27,Subjects!$P$5:$P$29&amp;"")&gt;0)),"")</f>
        <v/>
      </c>
      <c r="AE27" s="25" t="str">
        <f>IF(SUM($AD27)=0,"",LOOKUP(2,1/((Subjects!$O$5:$O$29&lt;&gt;"")*(Subjects!$P$5:$P$29&lt;&gt;"")*(COUNTIF($M27:$R27,Subjects!$O$5:$O$29&amp;"")&gt;0)*(COUNTIF($M27:$R27,Subjects!$P$5:$P$29&amp;"")&gt;0)),Subjects!$Q$5:$Q$29))</f>
        <v/>
      </c>
    </row>
    <row r="28" spans="1:31" x14ac:dyDescent="0.25">
      <c r="A28" s="19">
        <v>23</v>
      </c>
      <c r="B28" s="8"/>
      <c r="C28" s="20"/>
      <c r="D28" s="4"/>
      <c r="E28" s="8"/>
      <c r="F28" s="21"/>
      <c r="G28" s="8"/>
      <c r="H28" s="4"/>
      <c r="I28" s="4"/>
      <c r="J28" s="4"/>
      <c r="K28" s="8"/>
      <c r="L28" s="20"/>
      <c r="M28" s="4"/>
      <c r="N28" s="4"/>
      <c r="O28" s="4"/>
      <c r="P28" s="4"/>
      <c r="Q28" s="4"/>
      <c r="R28" s="4"/>
      <c r="S28" s="8"/>
      <c r="T28" s="8"/>
      <c r="U28" s="22" t="str">
        <f>IF(COUNTA($B28:$T28)&gt;0,COUNTA($M28:$R28),"")</f>
        <v/>
      </c>
      <c r="V28" s="23" t="str">
        <f>IF(COUNTA($B28:$T28)&gt;0,MID(IF($B28="","; Section","")&amp;IF($C28="","; Admission no.","")&amp;IF($D28="","; Name","")&amp;IF($E28="","; Gender","")&amp;IF($F28="","; Date of birth","")&amp;IF($G28="","; Nationality","")&amp;IF(COUNTA($H28:$J28)=0,"; Parent or guardian","")&amp;IF($K28="","; Class X board","")&amp;IF(AND($K28="Other board",$L28=""),"; Eligibility no.",""),3,300),"")</f>
        <v/>
      </c>
      <c r="W28" s="23" t="str">
        <f>IF(COUNTA($B28:$T28)&gt;0,MID(IF($D28="","",IF($D28&lt;&gt;TRIM($D28),"; Name: extra spaces","")&amp;IF(SUMPRODUCT(--ISNUMBER(FIND(" "&amp;{"a","b","c","d","e","f","g","h","i","j","k","l","m","n","o","p","q","r","s","t","u","v","w","x","y","z"}," "&amp;$D28)))&gt;0,"; Name: small first letter",""))&amp;IF($H28="","",IF($H28&lt;&gt;TRIM($H28),"; Mother: extra spaces","")&amp;IF(SUMPRODUCT(--ISNUMBER(FIND(" "&amp;{"a","b","c","d","e","f","g","h","i","j","k","l","m","n","o","p","q","r","s","t","u","v","w","x","y","z"}," "&amp;$H28)))&gt;0,"; Mother: small first letter",""))&amp;IF($I28="","",IF($I28&lt;&gt;TRIM($I28),"; Father: extra spaces","")&amp;IF(SUMPRODUCT(--ISNUMBER(FIND(" "&amp;{"a","b","c","d","e","f","g","h","i","j","k","l","m","n","o","p","q","r","s","t","u","v","w","x","y","z"}," "&amp;$I28)))&gt;0,"; Father: small first letter",""))&amp;IF($J28="","",IF($J28&lt;&gt;TRIM($J28),"; Guardian: extra spaces","")&amp;IF(SUMPRODUCT(--ISNUMBER(FIND(" "&amp;{"a","b","c","d","e","f","g","h","i","j","k","l","m","n","o","p","q","r","s","t","u","v","w","x","y","z"}," "&amp;$J28)))&gt;0,"; Guardian: small first letter","")),3,300),"")</f>
        <v/>
      </c>
      <c r="X28" s="23" t="str">
        <f>IF(OR(NOT(COUNTA($B28:$T28)&gt;0),$F28=""),"",IF(NOT(ISNUMBER($F28)),"Not a date",IF(OR((YEAR(Setup!$B$8)-YEAR($F28)-IF(OR(MONTH($F28)&gt;MONTH(Setup!$B$8),AND(MONTH($F28)=MONTH(Setup!$B$8),DAY($F28)&gt;DAY(Setup!$B$8))),1,0))&lt;Setup!$B$11,(YEAR(Setup!$B$8)-YEAR($F28)-IF(OR(MONTH($F28)&gt;MONTH(Setup!$B$8),AND(MONTH($F28)=MONTH(Setup!$B$8),DAY($F28)&gt;DAY(Setup!$B$8))),1,0))&gt;Setup!$C$11),"Age "&amp;(YEAR(Setup!$B$8)-YEAR($F28)-IF(OR(MONTH($F28)&gt;MONTH(Setup!$B$8),AND(MONTH($F28)=MONTH(Setup!$B$8),DAY($F28)&gt;DAY(Setup!$B$8))),1,0))&amp;": check the date","")))</f>
        <v/>
      </c>
      <c r="Y28" s="23" t="str">
        <f>IF(COUNTA($B28:$T28)&gt;0,IF($M28="","English or Modern English missing",""),"")</f>
        <v/>
      </c>
      <c r="Z28" s="23" t="str">
        <f>IF(COUNTA($B28:$T28)&gt;0,IF(COUNTA($N28:$R28)&lt;4,"Needs 4 or 5, has "&amp;COUNTA($N28:$R28),""),"")</f>
        <v/>
      </c>
      <c r="AA28" s="23" t="str">
        <f>IF(COUNTA($B28:$T28)&gt;0,MID(IF(SUM($AD28)=0,"","; "&amp;INDEX(Subjects!$O$5:$O$29,$AE28)&amp;" with "&amp;INDEX(Subjects!$P$5:$P$29,$AE28)&amp;IF($AD28&gt;1," (+"&amp;($AD28-1)&amp;" more)",""))&amp;IF(SUMPRODUCT(($M28:$R28&lt;&gt;"")*(COUNTIF($M28:$R28,$M28:$R28&amp;"")&gt;1))&gt;0,"; Same subject twice",""),3,300),"")</f>
        <v/>
      </c>
      <c r="AB28" s="23" t="str">
        <f>IF(COUNTA($B28:$T28)&gt;0,MID(IF($S28&lt;&gt;"Y","; Photo","")&amp;IF($T28&lt;&gt;"Y","; Signature",""),3,50),"")</f>
        <v/>
      </c>
      <c r="AC28" s="24" t="str">
        <f>IF(COUNTA($B28:$T28)&gt;0,IF(SUMPRODUCT(--($V28:$AB28&lt;&gt;""))=0,"OK",SUMPRODUCT(--($V28:$AB28&lt;&gt;""))&amp;" to fix"),"")</f>
        <v/>
      </c>
      <c r="AD28" s="25" t="str">
        <f>IF(COUNTA($B28:$T28)&gt;0,SUMPRODUCT((Subjects!$O$5:$O$29&lt;&gt;"")*(Subjects!$P$5:$P$29&lt;&gt;"")*(COUNTIF($M28:$R28,Subjects!$O$5:$O$29&amp;"")&gt;0)*(COUNTIF($M28:$R28,Subjects!$P$5:$P$29&amp;"")&gt;0)),"")</f>
        <v/>
      </c>
      <c r="AE28" s="25" t="str">
        <f>IF(SUM($AD28)=0,"",LOOKUP(2,1/((Subjects!$O$5:$O$29&lt;&gt;"")*(Subjects!$P$5:$P$29&lt;&gt;"")*(COUNTIF($M28:$R28,Subjects!$O$5:$O$29&amp;"")&gt;0)*(COUNTIF($M28:$R28,Subjects!$P$5:$P$29&amp;"")&gt;0)),Subjects!$Q$5:$Q$29))</f>
        <v/>
      </c>
    </row>
    <row r="29" spans="1:31" x14ac:dyDescent="0.25">
      <c r="A29" s="19">
        <v>24</v>
      </c>
      <c r="B29" s="8"/>
      <c r="C29" s="20"/>
      <c r="D29" s="4"/>
      <c r="E29" s="8"/>
      <c r="F29" s="21"/>
      <c r="G29" s="8"/>
      <c r="H29" s="4"/>
      <c r="I29" s="4"/>
      <c r="J29" s="4"/>
      <c r="K29" s="8"/>
      <c r="L29" s="20"/>
      <c r="M29" s="4"/>
      <c r="N29" s="4"/>
      <c r="O29" s="4"/>
      <c r="P29" s="4"/>
      <c r="Q29" s="4"/>
      <c r="R29" s="4"/>
      <c r="S29" s="8"/>
      <c r="T29" s="8"/>
      <c r="U29" s="22" t="str">
        <f>IF(COUNTA($B29:$T29)&gt;0,COUNTA($M29:$R29),"")</f>
        <v/>
      </c>
      <c r="V29" s="23" t="str">
        <f>IF(COUNTA($B29:$T29)&gt;0,MID(IF($B29="","; Section","")&amp;IF($C29="","; Admission no.","")&amp;IF($D29="","; Name","")&amp;IF($E29="","; Gender","")&amp;IF($F29="","; Date of birth","")&amp;IF($G29="","; Nationality","")&amp;IF(COUNTA($H29:$J29)=0,"; Parent or guardian","")&amp;IF($K29="","; Class X board","")&amp;IF(AND($K29="Other board",$L29=""),"; Eligibility no.",""),3,300),"")</f>
        <v/>
      </c>
      <c r="W29" s="23" t="str">
        <f>IF(COUNTA($B29:$T29)&gt;0,MID(IF($D29="","",IF($D29&lt;&gt;TRIM($D29),"; Name: extra spaces","")&amp;IF(SUMPRODUCT(--ISNUMBER(FIND(" "&amp;{"a","b","c","d","e","f","g","h","i","j","k","l","m","n","o","p","q","r","s","t","u","v","w","x","y","z"}," "&amp;$D29)))&gt;0,"; Name: small first letter",""))&amp;IF($H29="","",IF($H29&lt;&gt;TRIM($H29),"; Mother: extra spaces","")&amp;IF(SUMPRODUCT(--ISNUMBER(FIND(" "&amp;{"a","b","c","d","e","f","g","h","i","j","k","l","m","n","o","p","q","r","s","t","u","v","w","x","y","z"}," "&amp;$H29)))&gt;0,"; Mother: small first letter",""))&amp;IF($I29="","",IF($I29&lt;&gt;TRIM($I29),"; Father: extra spaces","")&amp;IF(SUMPRODUCT(--ISNUMBER(FIND(" "&amp;{"a","b","c","d","e","f","g","h","i","j","k","l","m","n","o","p","q","r","s","t","u","v","w","x","y","z"}," "&amp;$I29)))&gt;0,"; Father: small first letter",""))&amp;IF($J29="","",IF($J29&lt;&gt;TRIM($J29),"; Guardian: extra spaces","")&amp;IF(SUMPRODUCT(--ISNUMBER(FIND(" "&amp;{"a","b","c","d","e","f","g","h","i","j","k","l","m","n","o","p","q","r","s","t","u","v","w","x","y","z"}," "&amp;$J29)))&gt;0,"; Guardian: small first letter","")),3,300),"")</f>
        <v/>
      </c>
      <c r="X29" s="23" t="str">
        <f>IF(OR(NOT(COUNTA($B29:$T29)&gt;0),$F29=""),"",IF(NOT(ISNUMBER($F29)),"Not a date",IF(OR((YEAR(Setup!$B$8)-YEAR($F29)-IF(OR(MONTH($F29)&gt;MONTH(Setup!$B$8),AND(MONTH($F29)=MONTH(Setup!$B$8),DAY($F29)&gt;DAY(Setup!$B$8))),1,0))&lt;Setup!$B$11,(YEAR(Setup!$B$8)-YEAR($F29)-IF(OR(MONTH($F29)&gt;MONTH(Setup!$B$8),AND(MONTH($F29)=MONTH(Setup!$B$8),DAY($F29)&gt;DAY(Setup!$B$8))),1,0))&gt;Setup!$C$11),"Age "&amp;(YEAR(Setup!$B$8)-YEAR($F29)-IF(OR(MONTH($F29)&gt;MONTH(Setup!$B$8),AND(MONTH($F29)=MONTH(Setup!$B$8),DAY($F29)&gt;DAY(Setup!$B$8))),1,0))&amp;": check the date","")))</f>
        <v/>
      </c>
      <c r="Y29" s="23" t="str">
        <f>IF(COUNTA($B29:$T29)&gt;0,IF($M29="","English or Modern English missing",""),"")</f>
        <v/>
      </c>
      <c r="Z29" s="23" t="str">
        <f>IF(COUNTA($B29:$T29)&gt;0,IF(COUNTA($N29:$R29)&lt;4,"Needs 4 or 5, has "&amp;COUNTA($N29:$R29),""),"")</f>
        <v/>
      </c>
      <c r="AA29" s="23" t="str">
        <f>IF(COUNTA($B29:$T29)&gt;0,MID(IF(SUM($AD29)=0,"","; "&amp;INDEX(Subjects!$O$5:$O$29,$AE29)&amp;" with "&amp;INDEX(Subjects!$P$5:$P$29,$AE29)&amp;IF($AD29&gt;1," (+"&amp;($AD29-1)&amp;" more)",""))&amp;IF(SUMPRODUCT(($M29:$R29&lt;&gt;"")*(COUNTIF($M29:$R29,$M29:$R29&amp;"")&gt;1))&gt;0,"; Same subject twice",""),3,300),"")</f>
        <v/>
      </c>
      <c r="AB29" s="23" t="str">
        <f>IF(COUNTA($B29:$T29)&gt;0,MID(IF($S29&lt;&gt;"Y","; Photo","")&amp;IF($T29&lt;&gt;"Y","; Signature",""),3,50),"")</f>
        <v/>
      </c>
      <c r="AC29" s="24" t="str">
        <f>IF(COUNTA($B29:$T29)&gt;0,IF(SUMPRODUCT(--($V29:$AB29&lt;&gt;""))=0,"OK",SUMPRODUCT(--($V29:$AB29&lt;&gt;""))&amp;" to fix"),"")</f>
        <v/>
      </c>
      <c r="AD29" s="25" t="str">
        <f>IF(COUNTA($B29:$T29)&gt;0,SUMPRODUCT((Subjects!$O$5:$O$29&lt;&gt;"")*(Subjects!$P$5:$P$29&lt;&gt;"")*(COUNTIF($M29:$R29,Subjects!$O$5:$O$29&amp;"")&gt;0)*(COUNTIF($M29:$R29,Subjects!$P$5:$P$29&amp;"")&gt;0)),"")</f>
        <v/>
      </c>
      <c r="AE29" s="25" t="str">
        <f>IF(SUM($AD29)=0,"",LOOKUP(2,1/((Subjects!$O$5:$O$29&lt;&gt;"")*(Subjects!$P$5:$P$29&lt;&gt;"")*(COUNTIF($M29:$R29,Subjects!$O$5:$O$29&amp;"")&gt;0)*(COUNTIF($M29:$R29,Subjects!$P$5:$P$29&amp;"")&gt;0)),Subjects!$Q$5:$Q$29))</f>
        <v/>
      </c>
    </row>
    <row r="30" spans="1:31" x14ac:dyDescent="0.25">
      <c r="A30" s="19">
        <v>25</v>
      </c>
      <c r="B30" s="8"/>
      <c r="C30" s="20"/>
      <c r="D30" s="4"/>
      <c r="E30" s="8"/>
      <c r="F30" s="21"/>
      <c r="G30" s="8"/>
      <c r="H30" s="4"/>
      <c r="I30" s="4"/>
      <c r="J30" s="4"/>
      <c r="K30" s="8"/>
      <c r="L30" s="20"/>
      <c r="M30" s="4"/>
      <c r="N30" s="4"/>
      <c r="O30" s="4"/>
      <c r="P30" s="4"/>
      <c r="Q30" s="4"/>
      <c r="R30" s="4"/>
      <c r="S30" s="8"/>
      <c r="T30" s="8"/>
      <c r="U30" s="22" t="str">
        <f>IF(COUNTA($B30:$T30)&gt;0,COUNTA($M30:$R30),"")</f>
        <v/>
      </c>
      <c r="V30" s="23" t="str">
        <f>IF(COUNTA($B30:$T30)&gt;0,MID(IF($B30="","; Section","")&amp;IF($C30="","; Admission no.","")&amp;IF($D30="","; Name","")&amp;IF($E30="","; Gender","")&amp;IF($F30="","; Date of birth","")&amp;IF($G30="","; Nationality","")&amp;IF(COUNTA($H30:$J30)=0,"; Parent or guardian","")&amp;IF($K30="","; Class X board","")&amp;IF(AND($K30="Other board",$L30=""),"; Eligibility no.",""),3,300),"")</f>
        <v/>
      </c>
      <c r="W30" s="23" t="str">
        <f>IF(COUNTA($B30:$T30)&gt;0,MID(IF($D30="","",IF($D30&lt;&gt;TRIM($D30),"; Name: extra spaces","")&amp;IF(SUMPRODUCT(--ISNUMBER(FIND(" "&amp;{"a","b","c","d","e","f","g","h","i","j","k","l","m","n","o","p","q","r","s","t","u","v","w","x","y","z"}," "&amp;$D30)))&gt;0,"; Name: small first letter",""))&amp;IF($H30="","",IF($H30&lt;&gt;TRIM($H30),"; Mother: extra spaces","")&amp;IF(SUMPRODUCT(--ISNUMBER(FIND(" "&amp;{"a","b","c","d","e","f","g","h","i","j","k","l","m","n","o","p","q","r","s","t","u","v","w","x","y","z"}," "&amp;$H30)))&gt;0,"; Mother: small first letter",""))&amp;IF($I30="","",IF($I30&lt;&gt;TRIM($I30),"; Father: extra spaces","")&amp;IF(SUMPRODUCT(--ISNUMBER(FIND(" "&amp;{"a","b","c","d","e","f","g","h","i","j","k","l","m","n","o","p","q","r","s","t","u","v","w","x","y","z"}," "&amp;$I30)))&gt;0,"; Father: small first letter",""))&amp;IF($J30="","",IF($J30&lt;&gt;TRIM($J30),"; Guardian: extra spaces","")&amp;IF(SUMPRODUCT(--ISNUMBER(FIND(" "&amp;{"a","b","c","d","e","f","g","h","i","j","k","l","m","n","o","p","q","r","s","t","u","v","w","x","y","z"}," "&amp;$J30)))&gt;0,"; Guardian: small first letter","")),3,300),"")</f>
        <v/>
      </c>
      <c r="X30" s="23" t="str">
        <f>IF(OR(NOT(COUNTA($B30:$T30)&gt;0),$F30=""),"",IF(NOT(ISNUMBER($F30)),"Not a date",IF(OR((YEAR(Setup!$B$8)-YEAR($F30)-IF(OR(MONTH($F30)&gt;MONTH(Setup!$B$8),AND(MONTH($F30)=MONTH(Setup!$B$8),DAY($F30)&gt;DAY(Setup!$B$8))),1,0))&lt;Setup!$B$11,(YEAR(Setup!$B$8)-YEAR($F30)-IF(OR(MONTH($F30)&gt;MONTH(Setup!$B$8),AND(MONTH($F30)=MONTH(Setup!$B$8),DAY($F30)&gt;DAY(Setup!$B$8))),1,0))&gt;Setup!$C$11),"Age "&amp;(YEAR(Setup!$B$8)-YEAR($F30)-IF(OR(MONTH($F30)&gt;MONTH(Setup!$B$8),AND(MONTH($F30)=MONTH(Setup!$B$8),DAY($F30)&gt;DAY(Setup!$B$8))),1,0))&amp;": check the date","")))</f>
        <v/>
      </c>
      <c r="Y30" s="23" t="str">
        <f>IF(COUNTA($B30:$T30)&gt;0,IF($M30="","English or Modern English missing",""),"")</f>
        <v/>
      </c>
      <c r="Z30" s="23" t="str">
        <f>IF(COUNTA($B30:$T30)&gt;0,IF(COUNTA($N30:$R30)&lt;4,"Needs 4 or 5, has "&amp;COUNTA($N30:$R30),""),"")</f>
        <v/>
      </c>
      <c r="AA30" s="23" t="str">
        <f>IF(COUNTA($B30:$T30)&gt;0,MID(IF(SUM($AD30)=0,"","; "&amp;INDEX(Subjects!$O$5:$O$29,$AE30)&amp;" with "&amp;INDEX(Subjects!$P$5:$P$29,$AE30)&amp;IF($AD30&gt;1," (+"&amp;($AD30-1)&amp;" more)",""))&amp;IF(SUMPRODUCT(($M30:$R30&lt;&gt;"")*(COUNTIF($M30:$R30,$M30:$R30&amp;"")&gt;1))&gt;0,"; Same subject twice",""),3,300),"")</f>
        <v/>
      </c>
      <c r="AB30" s="23" t="str">
        <f>IF(COUNTA($B30:$T30)&gt;0,MID(IF($S30&lt;&gt;"Y","; Photo","")&amp;IF($T30&lt;&gt;"Y","; Signature",""),3,50),"")</f>
        <v/>
      </c>
      <c r="AC30" s="24" t="str">
        <f>IF(COUNTA($B30:$T30)&gt;0,IF(SUMPRODUCT(--($V30:$AB30&lt;&gt;""))=0,"OK",SUMPRODUCT(--($V30:$AB30&lt;&gt;""))&amp;" to fix"),"")</f>
        <v/>
      </c>
      <c r="AD30" s="25" t="str">
        <f>IF(COUNTA($B30:$T30)&gt;0,SUMPRODUCT((Subjects!$O$5:$O$29&lt;&gt;"")*(Subjects!$P$5:$P$29&lt;&gt;"")*(COUNTIF($M30:$R30,Subjects!$O$5:$O$29&amp;"")&gt;0)*(COUNTIF($M30:$R30,Subjects!$P$5:$P$29&amp;"")&gt;0)),"")</f>
        <v/>
      </c>
      <c r="AE30" s="25" t="str">
        <f>IF(SUM($AD30)=0,"",LOOKUP(2,1/((Subjects!$O$5:$O$29&lt;&gt;"")*(Subjects!$P$5:$P$29&lt;&gt;"")*(COUNTIF($M30:$R30,Subjects!$O$5:$O$29&amp;"")&gt;0)*(COUNTIF($M30:$R30,Subjects!$P$5:$P$29&amp;"")&gt;0)),Subjects!$Q$5:$Q$29))</f>
        <v/>
      </c>
    </row>
    <row r="31" spans="1:31" x14ac:dyDescent="0.25">
      <c r="A31" s="19">
        <v>26</v>
      </c>
      <c r="B31" s="8"/>
      <c r="C31" s="20"/>
      <c r="D31" s="4"/>
      <c r="E31" s="8"/>
      <c r="F31" s="21"/>
      <c r="G31" s="8"/>
      <c r="H31" s="4"/>
      <c r="I31" s="4"/>
      <c r="J31" s="4"/>
      <c r="K31" s="8"/>
      <c r="L31" s="20"/>
      <c r="M31" s="4"/>
      <c r="N31" s="4"/>
      <c r="O31" s="4"/>
      <c r="P31" s="4"/>
      <c r="Q31" s="4"/>
      <c r="R31" s="4"/>
      <c r="S31" s="8"/>
      <c r="T31" s="8"/>
      <c r="U31" s="22" t="str">
        <f>IF(COUNTA($B31:$T31)&gt;0,COUNTA($M31:$R31),"")</f>
        <v/>
      </c>
      <c r="V31" s="23" t="str">
        <f>IF(COUNTA($B31:$T31)&gt;0,MID(IF($B31="","; Section","")&amp;IF($C31="","; Admission no.","")&amp;IF($D31="","; Name","")&amp;IF($E31="","; Gender","")&amp;IF($F31="","; Date of birth","")&amp;IF($G31="","; Nationality","")&amp;IF(COUNTA($H31:$J31)=0,"; Parent or guardian","")&amp;IF($K31="","; Class X board","")&amp;IF(AND($K31="Other board",$L31=""),"; Eligibility no.",""),3,300),"")</f>
        <v/>
      </c>
      <c r="W31" s="23" t="str">
        <f>IF(COUNTA($B31:$T31)&gt;0,MID(IF($D31="","",IF($D31&lt;&gt;TRIM($D31),"; Name: extra spaces","")&amp;IF(SUMPRODUCT(--ISNUMBER(FIND(" "&amp;{"a","b","c","d","e","f","g","h","i","j","k","l","m","n","o","p","q","r","s","t","u","v","w","x","y","z"}," "&amp;$D31)))&gt;0,"; Name: small first letter",""))&amp;IF($H31="","",IF($H31&lt;&gt;TRIM($H31),"; Mother: extra spaces","")&amp;IF(SUMPRODUCT(--ISNUMBER(FIND(" "&amp;{"a","b","c","d","e","f","g","h","i","j","k","l","m","n","o","p","q","r","s","t","u","v","w","x","y","z"}," "&amp;$H31)))&gt;0,"; Mother: small first letter",""))&amp;IF($I31="","",IF($I31&lt;&gt;TRIM($I31),"; Father: extra spaces","")&amp;IF(SUMPRODUCT(--ISNUMBER(FIND(" "&amp;{"a","b","c","d","e","f","g","h","i","j","k","l","m","n","o","p","q","r","s","t","u","v","w","x","y","z"}," "&amp;$I31)))&gt;0,"; Father: small first letter",""))&amp;IF($J31="","",IF($J31&lt;&gt;TRIM($J31),"; Guardian: extra spaces","")&amp;IF(SUMPRODUCT(--ISNUMBER(FIND(" "&amp;{"a","b","c","d","e","f","g","h","i","j","k","l","m","n","o","p","q","r","s","t","u","v","w","x","y","z"}," "&amp;$J31)))&gt;0,"; Guardian: small first letter","")),3,300),"")</f>
        <v/>
      </c>
      <c r="X31" s="23" t="str">
        <f>IF(OR(NOT(COUNTA($B31:$T31)&gt;0),$F31=""),"",IF(NOT(ISNUMBER($F31)),"Not a date",IF(OR((YEAR(Setup!$B$8)-YEAR($F31)-IF(OR(MONTH($F31)&gt;MONTH(Setup!$B$8),AND(MONTH($F31)=MONTH(Setup!$B$8),DAY($F31)&gt;DAY(Setup!$B$8))),1,0))&lt;Setup!$B$11,(YEAR(Setup!$B$8)-YEAR($F31)-IF(OR(MONTH($F31)&gt;MONTH(Setup!$B$8),AND(MONTH($F31)=MONTH(Setup!$B$8),DAY($F31)&gt;DAY(Setup!$B$8))),1,0))&gt;Setup!$C$11),"Age "&amp;(YEAR(Setup!$B$8)-YEAR($F31)-IF(OR(MONTH($F31)&gt;MONTH(Setup!$B$8),AND(MONTH($F31)=MONTH(Setup!$B$8),DAY($F31)&gt;DAY(Setup!$B$8))),1,0))&amp;": check the date","")))</f>
        <v/>
      </c>
      <c r="Y31" s="23" t="str">
        <f>IF(COUNTA($B31:$T31)&gt;0,IF($M31="","English or Modern English missing",""),"")</f>
        <v/>
      </c>
      <c r="Z31" s="23" t="str">
        <f>IF(COUNTA($B31:$T31)&gt;0,IF(COUNTA($N31:$R31)&lt;4,"Needs 4 or 5, has "&amp;COUNTA($N31:$R31),""),"")</f>
        <v/>
      </c>
      <c r="AA31" s="23" t="str">
        <f>IF(COUNTA($B31:$T31)&gt;0,MID(IF(SUM($AD31)=0,"","; "&amp;INDEX(Subjects!$O$5:$O$29,$AE31)&amp;" with "&amp;INDEX(Subjects!$P$5:$P$29,$AE31)&amp;IF($AD31&gt;1," (+"&amp;($AD31-1)&amp;" more)",""))&amp;IF(SUMPRODUCT(($M31:$R31&lt;&gt;"")*(COUNTIF($M31:$R31,$M31:$R31&amp;"")&gt;1))&gt;0,"; Same subject twice",""),3,300),"")</f>
        <v/>
      </c>
      <c r="AB31" s="23" t="str">
        <f>IF(COUNTA($B31:$T31)&gt;0,MID(IF($S31&lt;&gt;"Y","; Photo","")&amp;IF($T31&lt;&gt;"Y","; Signature",""),3,50),"")</f>
        <v/>
      </c>
      <c r="AC31" s="24" t="str">
        <f>IF(COUNTA($B31:$T31)&gt;0,IF(SUMPRODUCT(--($V31:$AB31&lt;&gt;""))=0,"OK",SUMPRODUCT(--($V31:$AB31&lt;&gt;""))&amp;" to fix"),"")</f>
        <v/>
      </c>
      <c r="AD31" s="25" t="str">
        <f>IF(COUNTA($B31:$T31)&gt;0,SUMPRODUCT((Subjects!$O$5:$O$29&lt;&gt;"")*(Subjects!$P$5:$P$29&lt;&gt;"")*(COUNTIF($M31:$R31,Subjects!$O$5:$O$29&amp;"")&gt;0)*(COUNTIF($M31:$R31,Subjects!$P$5:$P$29&amp;"")&gt;0)),"")</f>
        <v/>
      </c>
      <c r="AE31" s="25" t="str">
        <f>IF(SUM($AD31)=0,"",LOOKUP(2,1/((Subjects!$O$5:$O$29&lt;&gt;"")*(Subjects!$P$5:$P$29&lt;&gt;"")*(COUNTIF($M31:$R31,Subjects!$O$5:$O$29&amp;"")&gt;0)*(COUNTIF($M31:$R31,Subjects!$P$5:$P$29&amp;"")&gt;0)),Subjects!$Q$5:$Q$29))</f>
        <v/>
      </c>
    </row>
    <row r="32" spans="1:31" x14ac:dyDescent="0.25">
      <c r="A32" s="19">
        <v>27</v>
      </c>
      <c r="B32" s="8"/>
      <c r="C32" s="20"/>
      <c r="D32" s="4"/>
      <c r="E32" s="8"/>
      <c r="F32" s="21"/>
      <c r="G32" s="8"/>
      <c r="H32" s="4"/>
      <c r="I32" s="4"/>
      <c r="J32" s="4"/>
      <c r="K32" s="8"/>
      <c r="L32" s="20"/>
      <c r="M32" s="4"/>
      <c r="N32" s="4"/>
      <c r="O32" s="4"/>
      <c r="P32" s="4"/>
      <c r="Q32" s="4"/>
      <c r="R32" s="4"/>
      <c r="S32" s="8"/>
      <c r="T32" s="8"/>
      <c r="U32" s="22" t="str">
        <f>IF(COUNTA($B32:$T32)&gt;0,COUNTA($M32:$R32),"")</f>
        <v/>
      </c>
      <c r="V32" s="23" t="str">
        <f>IF(COUNTA($B32:$T32)&gt;0,MID(IF($B32="","; Section","")&amp;IF($C32="","; Admission no.","")&amp;IF($D32="","; Name","")&amp;IF($E32="","; Gender","")&amp;IF($F32="","; Date of birth","")&amp;IF($G32="","; Nationality","")&amp;IF(COUNTA($H32:$J32)=0,"; Parent or guardian","")&amp;IF($K32="","; Class X board","")&amp;IF(AND($K32="Other board",$L32=""),"; Eligibility no.",""),3,300),"")</f>
        <v/>
      </c>
      <c r="W32" s="23" t="str">
        <f>IF(COUNTA($B32:$T32)&gt;0,MID(IF($D32="","",IF($D32&lt;&gt;TRIM($D32),"; Name: extra spaces","")&amp;IF(SUMPRODUCT(--ISNUMBER(FIND(" "&amp;{"a","b","c","d","e","f","g","h","i","j","k","l","m","n","o","p","q","r","s","t","u","v","w","x","y","z"}," "&amp;$D32)))&gt;0,"; Name: small first letter",""))&amp;IF($H32="","",IF($H32&lt;&gt;TRIM($H32),"; Mother: extra spaces","")&amp;IF(SUMPRODUCT(--ISNUMBER(FIND(" "&amp;{"a","b","c","d","e","f","g","h","i","j","k","l","m","n","o","p","q","r","s","t","u","v","w","x","y","z"}," "&amp;$H32)))&gt;0,"; Mother: small first letter",""))&amp;IF($I32="","",IF($I32&lt;&gt;TRIM($I32),"; Father: extra spaces","")&amp;IF(SUMPRODUCT(--ISNUMBER(FIND(" "&amp;{"a","b","c","d","e","f","g","h","i","j","k","l","m","n","o","p","q","r","s","t","u","v","w","x","y","z"}," "&amp;$I32)))&gt;0,"; Father: small first letter",""))&amp;IF($J32="","",IF($J32&lt;&gt;TRIM($J32),"; Guardian: extra spaces","")&amp;IF(SUMPRODUCT(--ISNUMBER(FIND(" "&amp;{"a","b","c","d","e","f","g","h","i","j","k","l","m","n","o","p","q","r","s","t","u","v","w","x","y","z"}," "&amp;$J32)))&gt;0,"; Guardian: small first letter","")),3,300),"")</f>
        <v/>
      </c>
      <c r="X32" s="23" t="str">
        <f>IF(OR(NOT(COUNTA($B32:$T32)&gt;0),$F32=""),"",IF(NOT(ISNUMBER($F32)),"Not a date",IF(OR((YEAR(Setup!$B$8)-YEAR($F32)-IF(OR(MONTH($F32)&gt;MONTH(Setup!$B$8),AND(MONTH($F32)=MONTH(Setup!$B$8),DAY($F32)&gt;DAY(Setup!$B$8))),1,0))&lt;Setup!$B$11,(YEAR(Setup!$B$8)-YEAR($F32)-IF(OR(MONTH($F32)&gt;MONTH(Setup!$B$8),AND(MONTH($F32)=MONTH(Setup!$B$8),DAY($F32)&gt;DAY(Setup!$B$8))),1,0))&gt;Setup!$C$11),"Age "&amp;(YEAR(Setup!$B$8)-YEAR($F32)-IF(OR(MONTH($F32)&gt;MONTH(Setup!$B$8),AND(MONTH($F32)=MONTH(Setup!$B$8),DAY($F32)&gt;DAY(Setup!$B$8))),1,0))&amp;": check the date","")))</f>
        <v/>
      </c>
      <c r="Y32" s="23" t="str">
        <f>IF(COUNTA($B32:$T32)&gt;0,IF($M32="","English or Modern English missing",""),"")</f>
        <v/>
      </c>
      <c r="Z32" s="23" t="str">
        <f>IF(COUNTA($B32:$T32)&gt;0,IF(COUNTA($N32:$R32)&lt;4,"Needs 4 or 5, has "&amp;COUNTA($N32:$R32),""),"")</f>
        <v/>
      </c>
      <c r="AA32" s="23" t="str">
        <f>IF(COUNTA($B32:$T32)&gt;0,MID(IF(SUM($AD32)=0,"","; "&amp;INDEX(Subjects!$O$5:$O$29,$AE32)&amp;" with "&amp;INDEX(Subjects!$P$5:$P$29,$AE32)&amp;IF($AD32&gt;1," (+"&amp;($AD32-1)&amp;" more)",""))&amp;IF(SUMPRODUCT(($M32:$R32&lt;&gt;"")*(COUNTIF($M32:$R32,$M32:$R32&amp;"")&gt;1))&gt;0,"; Same subject twice",""),3,300),"")</f>
        <v/>
      </c>
      <c r="AB32" s="23" t="str">
        <f>IF(COUNTA($B32:$T32)&gt;0,MID(IF($S32&lt;&gt;"Y","; Photo","")&amp;IF($T32&lt;&gt;"Y","; Signature",""),3,50),"")</f>
        <v/>
      </c>
      <c r="AC32" s="24" t="str">
        <f>IF(COUNTA($B32:$T32)&gt;0,IF(SUMPRODUCT(--($V32:$AB32&lt;&gt;""))=0,"OK",SUMPRODUCT(--($V32:$AB32&lt;&gt;""))&amp;" to fix"),"")</f>
        <v/>
      </c>
      <c r="AD32" s="25" t="str">
        <f>IF(COUNTA($B32:$T32)&gt;0,SUMPRODUCT((Subjects!$O$5:$O$29&lt;&gt;"")*(Subjects!$P$5:$P$29&lt;&gt;"")*(COUNTIF($M32:$R32,Subjects!$O$5:$O$29&amp;"")&gt;0)*(COUNTIF($M32:$R32,Subjects!$P$5:$P$29&amp;"")&gt;0)),"")</f>
        <v/>
      </c>
      <c r="AE32" s="25" t="str">
        <f>IF(SUM($AD32)=0,"",LOOKUP(2,1/((Subjects!$O$5:$O$29&lt;&gt;"")*(Subjects!$P$5:$P$29&lt;&gt;"")*(COUNTIF($M32:$R32,Subjects!$O$5:$O$29&amp;"")&gt;0)*(COUNTIF($M32:$R32,Subjects!$P$5:$P$29&amp;"")&gt;0)),Subjects!$Q$5:$Q$29))</f>
        <v/>
      </c>
    </row>
    <row r="33" spans="1:31" x14ac:dyDescent="0.25">
      <c r="A33" s="19">
        <v>28</v>
      </c>
      <c r="B33" s="8"/>
      <c r="C33" s="20"/>
      <c r="D33" s="4"/>
      <c r="E33" s="8"/>
      <c r="F33" s="21"/>
      <c r="G33" s="8"/>
      <c r="H33" s="4"/>
      <c r="I33" s="4"/>
      <c r="J33" s="4"/>
      <c r="K33" s="8"/>
      <c r="L33" s="20"/>
      <c r="M33" s="4"/>
      <c r="N33" s="4"/>
      <c r="O33" s="4"/>
      <c r="P33" s="4"/>
      <c r="Q33" s="4"/>
      <c r="R33" s="4"/>
      <c r="S33" s="8"/>
      <c r="T33" s="8"/>
      <c r="U33" s="22" t="str">
        <f>IF(COUNTA($B33:$T33)&gt;0,COUNTA($M33:$R33),"")</f>
        <v/>
      </c>
      <c r="V33" s="23" t="str">
        <f>IF(COUNTA($B33:$T33)&gt;0,MID(IF($B33="","; Section","")&amp;IF($C33="","; Admission no.","")&amp;IF($D33="","; Name","")&amp;IF($E33="","; Gender","")&amp;IF($F33="","; Date of birth","")&amp;IF($G33="","; Nationality","")&amp;IF(COUNTA($H33:$J33)=0,"; Parent or guardian","")&amp;IF($K33="","; Class X board","")&amp;IF(AND($K33="Other board",$L33=""),"; Eligibility no.",""),3,300),"")</f>
        <v/>
      </c>
      <c r="W33" s="23" t="str">
        <f>IF(COUNTA($B33:$T33)&gt;0,MID(IF($D33="","",IF($D33&lt;&gt;TRIM($D33),"; Name: extra spaces","")&amp;IF(SUMPRODUCT(--ISNUMBER(FIND(" "&amp;{"a","b","c","d","e","f","g","h","i","j","k","l","m","n","o","p","q","r","s","t","u","v","w","x","y","z"}," "&amp;$D33)))&gt;0,"; Name: small first letter",""))&amp;IF($H33="","",IF($H33&lt;&gt;TRIM($H33),"; Mother: extra spaces","")&amp;IF(SUMPRODUCT(--ISNUMBER(FIND(" "&amp;{"a","b","c","d","e","f","g","h","i","j","k","l","m","n","o","p","q","r","s","t","u","v","w","x","y","z"}," "&amp;$H33)))&gt;0,"; Mother: small first letter",""))&amp;IF($I33="","",IF($I33&lt;&gt;TRIM($I33),"; Father: extra spaces","")&amp;IF(SUMPRODUCT(--ISNUMBER(FIND(" "&amp;{"a","b","c","d","e","f","g","h","i","j","k","l","m","n","o","p","q","r","s","t","u","v","w","x","y","z"}," "&amp;$I33)))&gt;0,"; Father: small first letter",""))&amp;IF($J33="","",IF($J33&lt;&gt;TRIM($J33),"; Guardian: extra spaces","")&amp;IF(SUMPRODUCT(--ISNUMBER(FIND(" "&amp;{"a","b","c","d","e","f","g","h","i","j","k","l","m","n","o","p","q","r","s","t","u","v","w","x","y","z"}," "&amp;$J33)))&gt;0,"; Guardian: small first letter","")),3,300),"")</f>
        <v/>
      </c>
      <c r="X33" s="23" t="str">
        <f>IF(OR(NOT(COUNTA($B33:$T33)&gt;0),$F33=""),"",IF(NOT(ISNUMBER($F33)),"Not a date",IF(OR((YEAR(Setup!$B$8)-YEAR($F33)-IF(OR(MONTH($F33)&gt;MONTH(Setup!$B$8),AND(MONTH($F33)=MONTH(Setup!$B$8),DAY($F33)&gt;DAY(Setup!$B$8))),1,0))&lt;Setup!$B$11,(YEAR(Setup!$B$8)-YEAR($F33)-IF(OR(MONTH($F33)&gt;MONTH(Setup!$B$8),AND(MONTH($F33)=MONTH(Setup!$B$8),DAY($F33)&gt;DAY(Setup!$B$8))),1,0))&gt;Setup!$C$11),"Age "&amp;(YEAR(Setup!$B$8)-YEAR($F33)-IF(OR(MONTH($F33)&gt;MONTH(Setup!$B$8),AND(MONTH($F33)=MONTH(Setup!$B$8),DAY($F33)&gt;DAY(Setup!$B$8))),1,0))&amp;": check the date","")))</f>
        <v/>
      </c>
      <c r="Y33" s="23" t="str">
        <f>IF(COUNTA($B33:$T33)&gt;0,IF($M33="","English or Modern English missing",""),"")</f>
        <v/>
      </c>
      <c r="Z33" s="23" t="str">
        <f>IF(COUNTA($B33:$T33)&gt;0,IF(COUNTA($N33:$R33)&lt;4,"Needs 4 or 5, has "&amp;COUNTA($N33:$R33),""),"")</f>
        <v/>
      </c>
      <c r="AA33" s="23" t="str">
        <f>IF(COUNTA($B33:$T33)&gt;0,MID(IF(SUM($AD33)=0,"","; "&amp;INDEX(Subjects!$O$5:$O$29,$AE33)&amp;" with "&amp;INDEX(Subjects!$P$5:$P$29,$AE33)&amp;IF($AD33&gt;1," (+"&amp;($AD33-1)&amp;" more)",""))&amp;IF(SUMPRODUCT(($M33:$R33&lt;&gt;"")*(COUNTIF($M33:$R33,$M33:$R33&amp;"")&gt;1))&gt;0,"; Same subject twice",""),3,300),"")</f>
        <v/>
      </c>
      <c r="AB33" s="23" t="str">
        <f>IF(COUNTA($B33:$T33)&gt;0,MID(IF($S33&lt;&gt;"Y","; Photo","")&amp;IF($T33&lt;&gt;"Y","; Signature",""),3,50),"")</f>
        <v/>
      </c>
      <c r="AC33" s="24" t="str">
        <f>IF(COUNTA($B33:$T33)&gt;0,IF(SUMPRODUCT(--($V33:$AB33&lt;&gt;""))=0,"OK",SUMPRODUCT(--($V33:$AB33&lt;&gt;""))&amp;" to fix"),"")</f>
        <v/>
      </c>
      <c r="AD33" s="25" t="str">
        <f>IF(COUNTA($B33:$T33)&gt;0,SUMPRODUCT((Subjects!$O$5:$O$29&lt;&gt;"")*(Subjects!$P$5:$P$29&lt;&gt;"")*(COUNTIF($M33:$R33,Subjects!$O$5:$O$29&amp;"")&gt;0)*(COUNTIF($M33:$R33,Subjects!$P$5:$P$29&amp;"")&gt;0)),"")</f>
        <v/>
      </c>
      <c r="AE33" s="25" t="str">
        <f>IF(SUM($AD33)=0,"",LOOKUP(2,1/((Subjects!$O$5:$O$29&lt;&gt;"")*(Subjects!$P$5:$P$29&lt;&gt;"")*(COUNTIF($M33:$R33,Subjects!$O$5:$O$29&amp;"")&gt;0)*(COUNTIF($M33:$R33,Subjects!$P$5:$P$29&amp;"")&gt;0)),Subjects!$Q$5:$Q$29))</f>
        <v/>
      </c>
    </row>
    <row r="34" spans="1:31" x14ac:dyDescent="0.25">
      <c r="A34" s="19">
        <v>29</v>
      </c>
      <c r="B34" s="8"/>
      <c r="C34" s="20"/>
      <c r="D34" s="4"/>
      <c r="E34" s="8"/>
      <c r="F34" s="21"/>
      <c r="G34" s="8"/>
      <c r="H34" s="4"/>
      <c r="I34" s="4"/>
      <c r="J34" s="4"/>
      <c r="K34" s="8"/>
      <c r="L34" s="20"/>
      <c r="M34" s="4"/>
      <c r="N34" s="4"/>
      <c r="O34" s="4"/>
      <c r="P34" s="4"/>
      <c r="Q34" s="4"/>
      <c r="R34" s="4"/>
      <c r="S34" s="8"/>
      <c r="T34" s="8"/>
      <c r="U34" s="22" t="str">
        <f>IF(COUNTA($B34:$T34)&gt;0,COUNTA($M34:$R34),"")</f>
        <v/>
      </c>
      <c r="V34" s="23" t="str">
        <f>IF(COUNTA($B34:$T34)&gt;0,MID(IF($B34="","; Section","")&amp;IF($C34="","; Admission no.","")&amp;IF($D34="","; Name","")&amp;IF($E34="","; Gender","")&amp;IF($F34="","; Date of birth","")&amp;IF($G34="","; Nationality","")&amp;IF(COUNTA($H34:$J34)=0,"; Parent or guardian","")&amp;IF($K34="","; Class X board","")&amp;IF(AND($K34="Other board",$L34=""),"; Eligibility no.",""),3,300),"")</f>
        <v/>
      </c>
      <c r="W34" s="23" t="str">
        <f>IF(COUNTA($B34:$T34)&gt;0,MID(IF($D34="","",IF($D34&lt;&gt;TRIM($D34),"; Name: extra spaces","")&amp;IF(SUMPRODUCT(--ISNUMBER(FIND(" "&amp;{"a","b","c","d","e","f","g","h","i","j","k","l","m","n","o","p","q","r","s","t","u","v","w","x","y","z"}," "&amp;$D34)))&gt;0,"; Name: small first letter",""))&amp;IF($H34="","",IF($H34&lt;&gt;TRIM($H34),"; Mother: extra spaces","")&amp;IF(SUMPRODUCT(--ISNUMBER(FIND(" "&amp;{"a","b","c","d","e","f","g","h","i","j","k","l","m","n","o","p","q","r","s","t","u","v","w","x","y","z"}," "&amp;$H34)))&gt;0,"; Mother: small first letter",""))&amp;IF($I34="","",IF($I34&lt;&gt;TRIM($I34),"; Father: extra spaces","")&amp;IF(SUMPRODUCT(--ISNUMBER(FIND(" "&amp;{"a","b","c","d","e","f","g","h","i","j","k","l","m","n","o","p","q","r","s","t","u","v","w","x","y","z"}," "&amp;$I34)))&gt;0,"; Father: small first letter",""))&amp;IF($J34="","",IF($J34&lt;&gt;TRIM($J34),"; Guardian: extra spaces","")&amp;IF(SUMPRODUCT(--ISNUMBER(FIND(" "&amp;{"a","b","c","d","e","f","g","h","i","j","k","l","m","n","o","p","q","r","s","t","u","v","w","x","y","z"}," "&amp;$J34)))&gt;0,"; Guardian: small first letter","")),3,300),"")</f>
        <v/>
      </c>
      <c r="X34" s="23" t="str">
        <f>IF(OR(NOT(COUNTA($B34:$T34)&gt;0),$F34=""),"",IF(NOT(ISNUMBER($F34)),"Not a date",IF(OR((YEAR(Setup!$B$8)-YEAR($F34)-IF(OR(MONTH($F34)&gt;MONTH(Setup!$B$8),AND(MONTH($F34)=MONTH(Setup!$B$8),DAY($F34)&gt;DAY(Setup!$B$8))),1,0))&lt;Setup!$B$11,(YEAR(Setup!$B$8)-YEAR($F34)-IF(OR(MONTH($F34)&gt;MONTH(Setup!$B$8),AND(MONTH($F34)=MONTH(Setup!$B$8),DAY($F34)&gt;DAY(Setup!$B$8))),1,0))&gt;Setup!$C$11),"Age "&amp;(YEAR(Setup!$B$8)-YEAR($F34)-IF(OR(MONTH($F34)&gt;MONTH(Setup!$B$8),AND(MONTH($F34)=MONTH(Setup!$B$8),DAY($F34)&gt;DAY(Setup!$B$8))),1,0))&amp;": check the date","")))</f>
        <v/>
      </c>
      <c r="Y34" s="23" t="str">
        <f>IF(COUNTA($B34:$T34)&gt;0,IF($M34="","English or Modern English missing",""),"")</f>
        <v/>
      </c>
      <c r="Z34" s="23" t="str">
        <f>IF(COUNTA($B34:$T34)&gt;0,IF(COUNTA($N34:$R34)&lt;4,"Needs 4 or 5, has "&amp;COUNTA($N34:$R34),""),"")</f>
        <v/>
      </c>
      <c r="AA34" s="23" t="str">
        <f>IF(COUNTA($B34:$T34)&gt;0,MID(IF(SUM($AD34)=0,"","; "&amp;INDEX(Subjects!$O$5:$O$29,$AE34)&amp;" with "&amp;INDEX(Subjects!$P$5:$P$29,$AE34)&amp;IF($AD34&gt;1," (+"&amp;($AD34-1)&amp;" more)",""))&amp;IF(SUMPRODUCT(($M34:$R34&lt;&gt;"")*(COUNTIF($M34:$R34,$M34:$R34&amp;"")&gt;1))&gt;0,"; Same subject twice",""),3,300),"")</f>
        <v/>
      </c>
      <c r="AB34" s="23" t="str">
        <f>IF(COUNTA($B34:$T34)&gt;0,MID(IF($S34&lt;&gt;"Y","; Photo","")&amp;IF($T34&lt;&gt;"Y","; Signature",""),3,50),"")</f>
        <v/>
      </c>
      <c r="AC34" s="24" t="str">
        <f>IF(COUNTA($B34:$T34)&gt;0,IF(SUMPRODUCT(--($V34:$AB34&lt;&gt;""))=0,"OK",SUMPRODUCT(--($V34:$AB34&lt;&gt;""))&amp;" to fix"),"")</f>
        <v/>
      </c>
      <c r="AD34" s="25" t="str">
        <f>IF(COUNTA($B34:$T34)&gt;0,SUMPRODUCT((Subjects!$O$5:$O$29&lt;&gt;"")*(Subjects!$P$5:$P$29&lt;&gt;"")*(COUNTIF($M34:$R34,Subjects!$O$5:$O$29&amp;"")&gt;0)*(COUNTIF($M34:$R34,Subjects!$P$5:$P$29&amp;"")&gt;0)),"")</f>
        <v/>
      </c>
      <c r="AE34" s="25" t="str">
        <f>IF(SUM($AD34)=0,"",LOOKUP(2,1/((Subjects!$O$5:$O$29&lt;&gt;"")*(Subjects!$P$5:$P$29&lt;&gt;"")*(COUNTIF($M34:$R34,Subjects!$O$5:$O$29&amp;"")&gt;0)*(COUNTIF($M34:$R34,Subjects!$P$5:$P$29&amp;"")&gt;0)),Subjects!$Q$5:$Q$29))</f>
        <v/>
      </c>
    </row>
    <row r="35" spans="1:31" x14ac:dyDescent="0.25">
      <c r="A35" s="19">
        <v>30</v>
      </c>
      <c r="B35" s="8"/>
      <c r="C35" s="20"/>
      <c r="D35" s="4"/>
      <c r="E35" s="8"/>
      <c r="F35" s="21"/>
      <c r="G35" s="8"/>
      <c r="H35" s="4"/>
      <c r="I35" s="4"/>
      <c r="J35" s="4"/>
      <c r="K35" s="8"/>
      <c r="L35" s="20"/>
      <c r="M35" s="4"/>
      <c r="N35" s="4"/>
      <c r="O35" s="4"/>
      <c r="P35" s="4"/>
      <c r="Q35" s="4"/>
      <c r="R35" s="4"/>
      <c r="S35" s="8"/>
      <c r="T35" s="8"/>
      <c r="U35" s="22" t="str">
        <f>IF(COUNTA($B35:$T35)&gt;0,COUNTA($M35:$R35),"")</f>
        <v/>
      </c>
      <c r="V35" s="23" t="str">
        <f>IF(COUNTA($B35:$T35)&gt;0,MID(IF($B35="","; Section","")&amp;IF($C35="","; Admission no.","")&amp;IF($D35="","; Name","")&amp;IF($E35="","; Gender","")&amp;IF($F35="","; Date of birth","")&amp;IF($G35="","; Nationality","")&amp;IF(COUNTA($H35:$J35)=0,"; Parent or guardian","")&amp;IF($K35="","; Class X board","")&amp;IF(AND($K35="Other board",$L35=""),"; Eligibility no.",""),3,300),"")</f>
        <v/>
      </c>
      <c r="W35" s="23" t="str">
        <f>IF(COUNTA($B35:$T35)&gt;0,MID(IF($D35="","",IF($D35&lt;&gt;TRIM($D35),"; Name: extra spaces","")&amp;IF(SUMPRODUCT(--ISNUMBER(FIND(" "&amp;{"a","b","c","d","e","f","g","h","i","j","k","l","m","n","o","p","q","r","s","t","u","v","w","x","y","z"}," "&amp;$D35)))&gt;0,"; Name: small first letter",""))&amp;IF($H35="","",IF($H35&lt;&gt;TRIM($H35),"; Mother: extra spaces","")&amp;IF(SUMPRODUCT(--ISNUMBER(FIND(" "&amp;{"a","b","c","d","e","f","g","h","i","j","k","l","m","n","o","p","q","r","s","t","u","v","w","x","y","z"}," "&amp;$H35)))&gt;0,"; Mother: small first letter",""))&amp;IF($I35="","",IF($I35&lt;&gt;TRIM($I35),"; Father: extra spaces","")&amp;IF(SUMPRODUCT(--ISNUMBER(FIND(" "&amp;{"a","b","c","d","e","f","g","h","i","j","k","l","m","n","o","p","q","r","s","t","u","v","w","x","y","z"}," "&amp;$I35)))&gt;0,"; Father: small first letter",""))&amp;IF($J35="","",IF($J35&lt;&gt;TRIM($J35),"; Guardian: extra spaces","")&amp;IF(SUMPRODUCT(--ISNUMBER(FIND(" "&amp;{"a","b","c","d","e","f","g","h","i","j","k","l","m","n","o","p","q","r","s","t","u","v","w","x","y","z"}," "&amp;$J35)))&gt;0,"; Guardian: small first letter","")),3,300),"")</f>
        <v/>
      </c>
      <c r="X35" s="23" t="str">
        <f>IF(OR(NOT(COUNTA($B35:$T35)&gt;0),$F35=""),"",IF(NOT(ISNUMBER($F35)),"Not a date",IF(OR((YEAR(Setup!$B$8)-YEAR($F35)-IF(OR(MONTH($F35)&gt;MONTH(Setup!$B$8),AND(MONTH($F35)=MONTH(Setup!$B$8),DAY($F35)&gt;DAY(Setup!$B$8))),1,0))&lt;Setup!$B$11,(YEAR(Setup!$B$8)-YEAR($F35)-IF(OR(MONTH($F35)&gt;MONTH(Setup!$B$8),AND(MONTH($F35)=MONTH(Setup!$B$8),DAY($F35)&gt;DAY(Setup!$B$8))),1,0))&gt;Setup!$C$11),"Age "&amp;(YEAR(Setup!$B$8)-YEAR($F35)-IF(OR(MONTH($F35)&gt;MONTH(Setup!$B$8),AND(MONTH($F35)=MONTH(Setup!$B$8),DAY($F35)&gt;DAY(Setup!$B$8))),1,0))&amp;": check the date","")))</f>
        <v/>
      </c>
      <c r="Y35" s="23" t="str">
        <f>IF(COUNTA($B35:$T35)&gt;0,IF($M35="","English or Modern English missing",""),"")</f>
        <v/>
      </c>
      <c r="Z35" s="23" t="str">
        <f>IF(COUNTA($B35:$T35)&gt;0,IF(COUNTA($N35:$R35)&lt;4,"Needs 4 or 5, has "&amp;COUNTA($N35:$R35),""),"")</f>
        <v/>
      </c>
      <c r="AA35" s="23" t="str">
        <f>IF(COUNTA($B35:$T35)&gt;0,MID(IF(SUM($AD35)=0,"","; "&amp;INDEX(Subjects!$O$5:$O$29,$AE35)&amp;" with "&amp;INDEX(Subjects!$P$5:$P$29,$AE35)&amp;IF($AD35&gt;1," (+"&amp;($AD35-1)&amp;" more)",""))&amp;IF(SUMPRODUCT(($M35:$R35&lt;&gt;"")*(COUNTIF($M35:$R35,$M35:$R35&amp;"")&gt;1))&gt;0,"; Same subject twice",""),3,300),"")</f>
        <v/>
      </c>
      <c r="AB35" s="23" t="str">
        <f>IF(COUNTA($B35:$T35)&gt;0,MID(IF($S35&lt;&gt;"Y","; Photo","")&amp;IF($T35&lt;&gt;"Y","; Signature",""),3,50),"")</f>
        <v/>
      </c>
      <c r="AC35" s="24" t="str">
        <f>IF(COUNTA($B35:$T35)&gt;0,IF(SUMPRODUCT(--($V35:$AB35&lt;&gt;""))=0,"OK",SUMPRODUCT(--($V35:$AB35&lt;&gt;""))&amp;" to fix"),"")</f>
        <v/>
      </c>
      <c r="AD35" s="25" t="str">
        <f>IF(COUNTA($B35:$T35)&gt;0,SUMPRODUCT((Subjects!$O$5:$O$29&lt;&gt;"")*(Subjects!$P$5:$P$29&lt;&gt;"")*(COUNTIF($M35:$R35,Subjects!$O$5:$O$29&amp;"")&gt;0)*(COUNTIF($M35:$R35,Subjects!$P$5:$P$29&amp;"")&gt;0)),"")</f>
        <v/>
      </c>
      <c r="AE35" s="25" t="str">
        <f>IF(SUM($AD35)=0,"",LOOKUP(2,1/((Subjects!$O$5:$O$29&lt;&gt;"")*(Subjects!$P$5:$P$29&lt;&gt;"")*(COUNTIF($M35:$R35,Subjects!$O$5:$O$29&amp;"")&gt;0)*(COUNTIF($M35:$R35,Subjects!$P$5:$P$29&amp;"")&gt;0)),Subjects!$Q$5:$Q$29))</f>
        <v/>
      </c>
    </row>
    <row r="36" spans="1:31" x14ac:dyDescent="0.25">
      <c r="A36" s="19">
        <v>31</v>
      </c>
      <c r="B36" s="8"/>
      <c r="C36" s="20"/>
      <c r="D36" s="4"/>
      <c r="E36" s="8"/>
      <c r="F36" s="21"/>
      <c r="G36" s="8"/>
      <c r="H36" s="4"/>
      <c r="I36" s="4"/>
      <c r="J36" s="4"/>
      <c r="K36" s="8"/>
      <c r="L36" s="20"/>
      <c r="M36" s="4"/>
      <c r="N36" s="4"/>
      <c r="O36" s="4"/>
      <c r="P36" s="4"/>
      <c r="Q36" s="4"/>
      <c r="R36" s="4"/>
      <c r="S36" s="8"/>
      <c r="T36" s="8"/>
      <c r="U36" s="22" t="str">
        <f>IF(COUNTA($B36:$T36)&gt;0,COUNTA($M36:$R36),"")</f>
        <v/>
      </c>
      <c r="V36" s="23" t="str">
        <f>IF(COUNTA($B36:$T36)&gt;0,MID(IF($B36="","; Section","")&amp;IF($C36="","; Admission no.","")&amp;IF($D36="","; Name","")&amp;IF($E36="","; Gender","")&amp;IF($F36="","; Date of birth","")&amp;IF($G36="","; Nationality","")&amp;IF(COUNTA($H36:$J36)=0,"; Parent or guardian","")&amp;IF($K36="","; Class X board","")&amp;IF(AND($K36="Other board",$L36=""),"; Eligibility no.",""),3,300),"")</f>
        <v/>
      </c>
      <c r="W36" s="23" t="str">
        <f>IF(COUNTA($B36:$T36)&gt;0,MID(IF($D36="","",IF($D36&lt;&gt;TRIM($D36),"; Name: extra spaces","")&amp;IF(SUMPRODUCT(--ISNUMBER(FIND(" "&amp;{"a","b","c","d","e","f","g","h","i","j","k","l","m","n","o","p","q","r","s","t","u","v","w","x","y","z"}," "&amp;$D36)))&gt;0,"; Name: small first letter",""))&amp;IF($H36="","",IF($H36&lt;&gt;TRIM($H36),"; Mother: extra spaces","")&amp;IF(SUMPRODUCT(--ISNUMBER(FIND(" "&amp;{"a","b","c","d","e","f","g","h","i","j","k","l","m","n","o","p","q","r","s","t","u","v","w","x","y","z"}," "&amp;$H36)))&gt;0,"; Mother: small first letter",""))&amp;IF($I36="","",IF($I36&lt;&gt;TRIM($I36),"; Father: extra spaces","")&amp;IF(SUMPRODUCT(--ISNUMBER(FIND(" "&amp;{"a","b","c","d","e","f","g","h","i","j","k","l","m","n","o","p","q","r","s","t","u","v","w","x","y","z"}," "&amp;$I36)))&gt;0,"; Father: small first letter",""))&amp;IF($J36="","",IF($J36&lt;&gt;TRIM($J36),"; Guardian: extra spaces","")&amp;IF(SUMPRODUCT(--ISNUMBER(FIND(" "&amp;{"a","b","c","d","e","f","g","h","i","j","k","l","m","n","o","p","q","r","s","t","u","v","w","x","y","z"}," "&amp;$J36)))&gt;0,"; Guardian: small first letter","")),3,300),"")</f>
        <v/>
      </c>
      <c r="X36" s="23" t="str">
        <f>IF(OR(NOT(COUNTA($B36:$T36)&gt;0),$F36=""),"",IF(NOT(ISNUMBER($F36)),"Not a date",IF(OR((YEAR(Setup!$B$8)-YEAR($F36)-IF(OR(MONTH($F36)&gt;MONTH(Setup!$B$8),AND(MONTH($F36)=MONTH(Setup!$B$8),DAY($F36)&gt;DAY(Setup!$B$8))),1,0))&lt;Setup!$B$11,(YEAR(Setup!$B$8)-YEAR($F36)-IF(OR(MONTH($F36)&gt;MONTH(Setup!$B$8),AND(MONTH($F36)=MONTH(Setup!$B$8),DAY($F36)&gt;DAY(Setup!$B$8))),1,0))&gt;Setup!$C$11),"Age "&amp;(YEAR(Setup!$B$8)-YEAR($F36)-IF(OR(MONTH($F36)&gt;MONTH(Setup!$B$8),AND(MONTH($F36)=MONTH(Setup!$B$8),DAY($F36)&gt;DAY(Setup!$B$8))),1,0))&amp;": check the date","")))</f>
        <v/>
      </c>
      <c r="Y36" s="23" t="str">
        <f>IF(COUNTA($B36:$T36)&gt;0,IF($M36="","English or Modern English missing",""),"")</f>
        <v/>
      </c>
      <c r="Z36" s="23" t="str">
        <f>IF(COUNTA($B36:$T36)&gt;0,IF(COUNTA($N36:$R36)&lt;4,"Needs 4 or 5, has "&amp;COUNTA($N36:$R36),""),"")</f>
        <v/>
      </c>
      <c r="AA36" s="23" t="str">
        <f>IF(COUNTA($B36:$T36)&gt;0,MID(IF(SUM($AD36)=0,"","; "&amp;INDEX(Subjects!$O$5:$O$29,$AE36)&amp;" with "&amp;INDEX(Subjects!$P$5:$P$29,$AE36)&amp;IF($AD36&gt;1," (+"&amp;($AD36-1)&amp;" more)",""))&amp;IF(SUMPRODUCT(($M36:$R36&lt;&gt;"")*(COUNTIF($M36:$R36,$M36:$R36&amp;"")&gt;1))&gt;0,"; Same subject twice",""),3,300),"")</f>
        <v/>
      </c>
      <c r="AB36" s="23" t="str">
        <f>IF(COUNTA($B36:$T36)&gt;0,MID(IF($S36&lt;&gt;"Y","; Photo","")&amp;IF($T36&lt;&gt;"Y","; Signature",""),3,50),"")</f>
        <v/>
      </c>
      <c r="AC36" s="24" t="str">
        <f>IF(COUNTA($B36:$T36)&gt;0,IF(SUMPRODUCT(--($V36:$AB36&lt;&gt;""))=0,"OK",SUMPRODUCT(--($V36:$AB36&lt;&gt;""))&amp;" to fix"),"")</f>
        <v/>
      </c>
      <c r="AD36" s="25" t="str">
        <f>IF(COUNTA($B36:$T36)&gt;0,SUMPRODUCT((Subjects!$O$5:$O$29&lt;&gt;"")*(Subjects!$P$5:$P$29&lt;&gt;"")*(COUNTIF($M36:$R36,Subjects!$O$5:$O$29&amp;"")&gt;0)*(COUNTIF($M36:$R36,Subjects!$P$5:$P$29&amp;"")&gt;0)),"")</f>
        <v/>
      </c>
      <c r="AE36" s="25" t="str">
        <f>IF(SUM($AD36)=0,"",LOOKUP(2,1/((Subjects!$O$5:$O$29&lt;&gt;"")*(Subjects!$P$5:$P$29&lt;&gt;"")*(COUNTIF($M36:$R36,Subjects!$O$5:$O$29&amp;"")&gt;0)*(COUNTIF($M36:$R36,Subjects!$P$5:$P$29&amp;"")&gt;0)),Subjects!$Q$5:$Q$29))</f>
        <v/>
      </c>
    </row>
    <row r="37" spans="1:31" x14ac:dyDescent="0.25">
      <c r="A37" s="19">
        <v>32</v>
      </c>
      <c r="B37" s="8"/>
      <c r="C37" s="20"/>
      <c r="D37" s="4"/>
      <c r="E37" s="8"/>
      <c r="F37" s="21"/>
      <c r="G37" s="8"/>
      <c r="H37" s="4"/>
      <c r="I37" s="4"/>
      <c r="J37" s="4"/>
      <c r="K37" s="8"/>
      <c r="L37" s="20"/>
      <c r="M37" s="4"/>
      <c r="N37" s="4"/>
      <c r="O37" s="4"/>
      <c r="P37" s="4"/>
      <c r="Q37" s="4"/>
      <c r="R37" s="4"/>
      <c r="S37" s="8"/>
      <c r="T37" s="8"/>
      <c r="U37" s="22" t="str">
        <f>IF(COUNTA($B37:$T37)&gt;0,COUNTA($M37:$R37),"")</f>
        <v/>
      </c>
      <c r="V37" s="23" t="str">
        <f>IF(COUNTA($B37:$T37)&gt;0,MID(IF($B37="","; Section","")&amp;IF($C37="","; Admission no.","")&amp;IF($D37="","; Name","")&amp;IF($E37="","; Gender","")&amp;IF($F37="","; Date of birth","")&amp;IF($G37="","; Nationality","")&amp;IF(COUNTA($H37:$J37)=0,"; Parent or guardian","")&amp;IF($K37="","; Class X board","")&amp;IF(AND($K37="Other board",$L37=""),"; Eligibility no.",""),3,300),"")</f>
        <v/>
      </c>
      <c r="W37" s="23" t="str">
        <f>IF(COUNTA($B37:$T37)&gt;0,MID(IF($D37="","",IF($D37&lt;&gt;TRIM($D37),"; Name: extra spaces","")&amp;IF(SUMPRODUCT(--ISNUMBER(FIND(" "&amp;{"a","b","c","d","e","f","g","h","i","j","k","l","m","n","o","p","q","r","s","t","u","v","w","x","y","z"}," "&amp;$D37)))&gt;0,"; Name: small first letter",""))&amp;IF($H37="","",IF($H37&lt;&gt;TRIM($H37),"; Mother: extra spaces","")&amp;IF(SUMPRODUCT(--ISNUMBER(FIND(" "&amp;{"a","b","c","d","e","f","g","h","i","j","k","l","m","n","o","p","q","r","s","t","u","v","w","x","y","z"}," "&amp;$H37)))&gt;0,"; Mother: small first letter",""))&amp;IF($I37="","",IF($I37&lt;&gt;TRIM($I37),"; Father: extra spaces","")&amp;IF(SUMPRODUCT(--ISNUMBER(FIND(" "&amp;{"a","b","c","d","e","f","g","h","i","j","k","l","m","n","o","p","q","r","s","t","u","v","w","x","y","z"}," "&amp;$I37)))&gt;0,"; Father: small first letter",""))&amp;IF($J37="","",IF($J37&lt;&gt;TRIM($J37),"; Guardian: extra spaces","")&amp;IF(SUMPRODUCT(--ISNUMBER(FIND(" "&amp;{"a","b","c","d","e","f","g","h","i","j","k","l","m","n","o","p","q","r","s","t","u","v","w","x","y","z"}," "&amp;$J37)))&gt;0,"; Guardian: small first letter","")),3,300),"")</f>
        <v/>
      </c>
      <c r="X37" s="23" t="str">
        <f>IF(OR(NOT(COUNTA($B37:$T37)&gt;0),$F37=""),"",IF(NOT(ISNUMBER($F37)),"Not a date",IF(OR((YEAR(Setup!$B$8)-YEAR($F37)-IF(OR(MONTH($F37)&gt;MONTH(Setup!$B$8),AND(MONTH($F37)=MONTH(Setup!$B$8),DAY($F37)&gt;DAY(Setup!$B$8))),1,0))&lt;Setup!$B$11,(YEAR(Setup!$B$8)-YEAR($F37)-IF(OR(MONTH($F37)&gt;MONTH(Setup!$B$8),AND(MONTH($F37)=MONTH(Setup!$B$8),DAY($F37)&gt;DAY(Setup!$B$8))),1,0))&gt;Setup!$C$11),"Age "&amp;(YEAR(Setup!$B$8)-YEAR($F37)-IF(OR(MONTH($F37)&gt;MONTH(Setup!$B$8),AND(MONTH($F37)=MONTH(Setup!$B$8),DAY($F37)&gt;DAY(Setup!$B$8))),1,0))&amp;": check the date","")))</f>
        <v/>
      </c>
      <c r="Y37" s="23" t="str">
        <f>IF(COUNTA($B37:$T37)&gt;0,IF($M37="","English or Modern English missing",""),"")</f>
        <v/>
      </c>
      <c r="Z37" s="23" t="str">
        <f>IF(COUNTA($B37:$T37)&gt;0,IF(COUNTA($N37:$R37)&lt;4,"Needs 4 or 5, has "&amp;COUNTA($N37:$R37),""),"")</f>
        <v/>
      </c>
      <c r="AA37" s="23" t="str">
        <f>IF(COUNTA($B37:$T37)&gt;0,MID(IF(SUM($AD37)=0,"","; "&amp;INDEX(Subjects!$O$5:$O$29,$AE37)&amp;" with "&amp;INDEX(Subjects!$P$5:$P$29,$AE37)&amp;IF($AD37&gt;1," (+"&amp;($AD37-1)&amp;" more)",""))&amp;IF(SUMPRODUCT(($M37:$R37&lt;&gt;"")*(COUNTIF($M37:$R37,$M37:$R37&amp;"")&gt;1))&gt;0,"; Same subject twice",""),3,300),"")</f>
        <v/>
      </c>
      <c r="AB37" s="23" t="str">
        <f>IF(COUNTA($B37:$T37)&gt;0,MID(IF($S37&lt;&gt;"Y","; Photo","")&amp;IF($T37&lt;&gt;"Y","; Signature",""),3,50),"")</f>
        <v/>
      </c>
      <c r="AC37" s="24" t="str">
        <f>IF(COUNTA($B37:$T37)&gt;0,IF(SUMPRODUCT(--($V37:$AB37&lt;&gt;""))=0,"OK",SUMPRODUCT(--($V37:$AB37&lt;&gt;""))&amp;" to fix"),"")</f>
        <v/>
      </c>
      <c r="AD37" s="25" t="str">
        <f>IF(COUNTA($B37:$T37)&gt;0,SUMPRODUCT((Subjects!$O$5:$O$29&lt;&gt;"")*(Subjects!$P$5:$P$29&lt;&gt;"")*(COUNTIF($M37:$R37,Subjects!$O$5:$O$29&amp;"")&gt;0)*(COUNTIF($M37:$R37,Subjects!$P$5:$P$29&amp;"")&gt;0)),"")</f>
        <v/>
      </c>
      <c r="AE37" s="25" t="str">
        <f>IF(SUM($AD37)=0,"",LOOKUP(2,1/((Subjects!$O$5:$O$29&lt;&gt;"")*(Subjects!$P$5:$P$29&lt;&gt;"")*(COUNTIF($M37:$R37,Subjects!$O$5:$O$29&amp;"")&gt;0)*(COUNTIF($M37:$R37,Subjects!$P$5:$P$29&amp;"")&gt;0)),Subjects!$Q$5:$Q$29))</f>
        <v/>
      </c>
    </row>
    <row r="38" spans="1:31" x14ac:dyDescent="0.25">
      <c r="A38" s="19">
        <v>33</v>
      </c>
      <c r="B38" s="8"/>
      <c r="C38" s="20"/>
      <c r="D38" s="4"/>
      <c r="E38" s="8"/>
      <c r="F38" s="21"/>
      <c r="G38" s="8"/>
      <c r="H38" s="4"/>
      <c r="I38" s="4"/>
      <c r="J38" s="4"/>
      <c r="K38" s="8"/>
      <c r="L38" s="20"/>
      <c r="M38" s="4"/>
      <c r="N38" s="4"/>
      <c r="O38" s="4"/>
      <c r="P38" s="4"/>
      <c r="Q38" s="4"/>
      <c r="R38" s="4"/>
      <c r="S38" s="8"/>
      <c r="T38" s="8"/>
      <c r="U38" s="22" t="str">
        <f>IF(COUNTA($B38:$T38)&gt;0,COUNTA($M38:$R38),"")</f>
        <v/>
      </c>
      <c r="V38" s="23" t="str">
        <f>IF(COUNTA($B38:$T38)&gt;0,MID(IF($B38="","; Section","")&amp;IF($C38="","; Admission no.","")&amp;IF($D38="","; Name","")&amp;IF($E38="","; Gender","")&amp;IF($F38="","; Date of birth","")&amp;IF($G38="","; Nationality","")&amp;IF(COUNTA($H38:$J38)=0,"; Parent or guardian","")&amp;IF($K38="","; Class X board","")&amp;IF(AND($K38="Other board",$L38=""),"; Eligibility no.",""),3,300),"")</f>
        <v/>
      </c>
      <c r="W38" s="23" t="str">
        <f>IF(COUNTA($B38:$T38)&gt;0,MID(IF($D38="","",IF($D38&lt;&gt;TRIM($D38),"; Name: extra spaces","")&amp;IF(SUMPRODUCT(--ISNUMBER(FIND(" "&amp;{"a","b","c","d","e","f","g","h","i","j","k","l","m","n","o","p","q","r","s","t","u","v","w","x","y","z"}," "&amp;$D38)))&gt;0,"; Name: small first letter",""))&amp;IF($H38="","",IF($H38&lt;&gt;TRIM($H38),"; Mother: extra spaces","")&amp;IF(SUMPRODUCT(--ISNUMBER(FIND(" "&amp;{"a","b","c","d","e","f","g","h","i","j","k","l","m","n","o","p","q","r","s","t","u","v","w","x","y","z"}," "&amp;$H38)))&gt;0,"; Mother: small first letter",""))&amp;IF($I38="","",IF($I38&lt;&gt;TRIM($I38),"; Father: extra spaces","")&amp;IF(SUMPRODUCT(--ISNUMBER(FIND(" "&amp;{"a","b","c","d","e","f","g","h","i","j","k","l","m","n","o","p","q","r","s","t","u","v","w","x","y","z"}," "&amp;$I38)))&gt;0,"; Father: small first letter",""))&amp;IF($J38="","",IF($J38&lt;&gt;TRIM($J38),"; Guardian: extra spaces","")&amp;IF(SUMPRODUCT(--ISNUMBER(FIND(" "&amp;{"a","b","c","d","e","f","g","h","i","j","k","l","m","n","o","p","q","r","s","t","u","v","w","x","y","z"}," "&amp;$J38)))&gt;0,"; Guardian: small first letter","")),3,300),"")</f>
        <v/>
      </c>
      <c r="X38" s="23" t="str">
        <f>IF(OR(NOT(COUNTA($B38:$T38)&gt;0),$F38=""),"",IF(NOT(ISNUMBER($F38)),"Not a date",IF(OR((YEAR(Setup!$B$8)-YEAR($F38)-IF(OR(MONTH($F38)&gt;MONTH(Setup!$B$8),AND(MONTH($F38)=MONTH(Setup!$B$8),DAY($F38)&gt;DAY(Setup!$B$8))),1,0))&lt;Setup!$B$11,(YEAR(Setup!$B$8)-YEAR($F38)-IF(OR(MONTH($F38)&gt;MONTH(Setup!$B$8),AND(MONTH($F38)=MONTH(Setup!$B$8),DAY($F38)&gt;DAY(Setup!$B$8))),1,0))&gt;Setup!$C$11),"Age "&amp;(YEAR(Setup!$B$8)-YEAR($F38)-IF(OR(MONTH($F38)&gt;MONTH(Setup!$B$8),AND(MONTH($F38)=MONTH(Setup!$B$8),DAY($F38)&gt;DAY(Setup!$B$8))),1,0))&amp;": check the date","")))</f>
        <v/>
      </c>
      <c r="Y38" s="23" t="str">
        <f>IF(COUNTA($B38:$T38)&gt;0,IF($M38="","English or Modern English missing",""),"")</f>
        <v/>
      </c>
      <c r="Z38" s="23" t="str">
        <f>IF(COUNTA($B38:$T38)&gt;0,IF(COUNTA($N38:$R38)&lt;4,"Needs 4 or 5, has "&amp;COUNTA($N38:$R38),""),"")</f>
        <v/>
      </c>
      <c r="AA38" s="23" t="str">
        <f>IF(COUNTA($B38:$T38)&gt;0,MID(IF(SUM($AD38)=0,"","; "&amp;INDEX(Subjects!$O$5:$O$29,$AE38)&amp;" with "&amp;INDEX(Subjects!$P$5:$P$29,$AE38)&amp;IF($AD38&gt;1," (+"&amp;($AD38-1)&amp;" more)",""))&amp;IF(SUMPRODUCT(($M38:$R38&lt;&gt;"")*(COUNTIF($M38:$R38,$M38:$R38&amp;"")&gt;1))&gt;0,"; Same subject twice",""),3,300),"")</f>
        <v/>
      </c>
      <c r="AB38" s="23" t="str">
        <f>IF(COUNTA($B38:$T38)&gt;0,MID(IF($S38&lt;&gt;"Y","; Photo","")&amp;IF($T38&lt;&gt;"Y","; Signature",""),3,50),"")</f>
        <v/>
      </c>
      <c r="AC38" s="24" t="str">
        <f>IF(COUNTA($B38:$T38)&gt;0,IF(SUMPRODUCT(--($V38:$AB38&lt;&gt;""))=0,"OK",SUMPRODUCT(--($V38:$AB38&lt;&gt;""))&amp;" to fix"),"")</f>
        <v/>
      </c>
      <c r="AD38" s="25" t="str">
        <f>IF(COUNTA($B38:$T38)&gt;0,SUMPRODUCT((Subjects!$O$5:$O$29&lt;&gt;"")*(Subjects!$P$5:$P$29&lt;&gt;"")*(COUNTIF($M38:$R38,Subjects!$O$5:$O$29&amp;"")&gt;0)*(COUNTIF($M38:$R38,Subjects!$P$5:$P$29&amp;"")&gt;0)),"")</f>
        <v/>
      </c>
      <c r="AE38" s="25" t="str">
        <f>IF(SUM($AD38)=0,"",LOOKUP(2,1/((Subjects!$O$5:$O$29&lt;&gt;"")*(Subjects!$P$5:$P$29&lt;&gt;"")*(COUNTIF($M38:$R38,Subjects!$O$5:$O$29&amp;"")&gt;0)*(COUNTIF($M38:$R38,Subjects!$P$5:$P$29&amp;"")&gt;0)),Subjects!$Q$5:$Q$29))</f>
        <v/>
      </c>
    </row>
    <row r="39" spans="1:31" x14ac:dyDescent="0.25">
      <c r="A39" s="19">
        <v>34</v>
      </c>
      <c r="B39" s="8"/>
      <c r="C39" s="20"/>
      <c r="D39" s="4"/>
      <c r="E39" s="8"/>
      <c r="F39" s="21"/>
      <c r="G39" s="8"/>
      <c r="H39" s="4"/>
      <c r="I39" s="4"/>
      <c r="J39" s="4"/>
      <c r="K39" s="8"/>
      <c r="L39" s="20"/>
      <c r="M39" s="4"/>
      <c r="N39" s="4"/>
      <c r="O39" s="4"/>
      <c r="P39" s="4"/>
      <c r="Q39" s="4"/>
      <c r="R39" s="4"/>
      <c r="S39" s="8"/>
      <c r="T39" s="8"/>
      <c r="U39" s="22" t="str">
        <f>IF(COUNTA($B39:$T39)&gt;0,COUNTA($M39:$R39),"")</f>
        <v/>
      </c>
      <c r="V39" s="23" t="str">
        <f>IF(COUNTA($B39:$T39)&gt;0,MID(IF($B39="","; Section","")&amp;IF($C39="","; Admission no.","")&amp;IF($D39="","; Name","")&amp;IF($E39="","; Gender","")&amp;IF($F39="","; Date of birth","")&amp;IF($G39="","; Nationality","")&amp;IF(COUNTA($H39:$J39)=0,"; Parent or guardian","")&amp;IF($K39="","; Class X board","")&amp;IF(AND($K39="Other board",$L39=""),"; Eligibility no.",""),3,300),"")</f>
        <v/>
      </c>
      <c r="W39" s="23" t="str">
        <f>IF(COUNTA($B39:$T39)&gt;0,MID(IF($D39="","",IF($D39&lt;&gt;TRIM($D39),"; Name: extra spaces","")&amp;IF(SUMPRODUCT(--ISNUMBER(FIND(" "&amp;{"a","b","c","d","e","f","g","h","i","j","k","l","m","n","o","p","q","r","s","t","u","v","w","x","y","z"}," "&amp;$D39)))&gt;0,"; Name: small first letter",""))&amp;IF($H39="","",IF($H39&lt;&gt;TRIM($H39),"; Mother: extra spaces","")&amp;IF(SUMPRODUCT(--ISNUMBER(FIND(" "&amp;{"a","b","c","d","e","f","g","h","i","j","k","l","m","n","o","p","q","r","s","t","u","v","w","x","y","z"}," "&amp;$H39)))&gt;0,"; Mother: small first letter",""))&amp;IF($I39="","",IF($I39&lt;&gt;TRIM($I39),"; Father: extra spaces","")&amp;IF(SUMPRODUCT(--ISNUMBER(FIND(" "&amp;{"a","b","c","d","e","f","g","h","i","j","k","l","m","n","o","p","q","r","s","t","u","v","w","x","y","z"}," "&amp;$I39)))&gt;0,"; Father: small first letter",""))&amp;IF($J39="","",IF($J39&lt;&gt;TRIM($J39),"; Guardian: extra spaces","")&amp;IF(SUMPRODUCT(--ISNUMBER(FIND(" "&amp;{"a","b","c","d","e","f","g","h","i","j","k","l","m","n","o","p","q","r","s","t","u","v","w","x","y","z"}," "&amp;$J39)))&gt;0,"; Guardian: small first letter","")),3,300),"")</f>
        <v/>
      </c>
      <c r="X39" s="23" t="str">
        <f>IF(OR(NOT(COUNTA($B39:$T39)&gt;0),$F39=""),"",IF(NOT(ISNUMBER($F39)),"Not a date",IF(OR((YEAR(Setup!$B$8)-YEAR($F39)-IF(OR(MONTH($F39)&gt;MONTH(Setup!$B$8),AND(MONTH($F39)=MONTH(Setup!$B$8),DAY($F39)&gt;DAY(Setup!$B$8))),1,0))&lt;Setup!$B$11,(YEAR(Setup!$B$8)-YEAR($F39)-IF(OR(MONTH($F39)&gt;MONTH(Setup!$B$8),AND(MONTH($F39)=MONTH(Setup!$B$8),DAY($F39)&gt;DAY(Setup!$B$8))),1,0))&gt;Setup!$C$11),"Age "&amp;(YEAR(Setup!$B$8)-YEAR($F39)-IF(OR(MONTH($F39)&gt;MONTH(Setup!$B$8),AND(MONTH($F39)=MONTH(Setup!$B$8),DAY($F39)&gt;DAY(Setup!$B$8))),1,0))&amp;": check the date","")))</f>
        <v/>
      </c>
      <c r="Y39" s="23" t="str">
        <f>IF(COUNTA($B39:$T39)&gt;0,IF($M39="","English or Modern English missing",""),"")</f>
        <v/>
      </c>
      <c r="Z39" s="23" t="str">
        <f>IF(COUNTA($B39:$T39)&gt;0,IF(COUNTA($N39:$R39)&lt;4,"Needs 4 or 5, has "&amp;COUNTA($N39:$R39),""),"")</f>
        <v/>
      </c>
      <c r="AA39" s="23" t="str">
        <f>IF(COUNTA($B39:$T39)&gt;0,MID(IF(SUM($AD39)=0,"","; "&amp;INDEX(Subjects!$O$5:$O$29,$AE39)&amp;" with "&amp;INDEX(Subjects!$P$5:$P$29,$AE39)&amp;IF($AD39&gt;1," (+"&amp;($AD39-1)&amp;" more)",""))&amp;IF(SUMPRODUCT(($M39:$R39&lt;&gt;"")*(COUNTIF($M39:$R39,$M39:$R39&amp;"")&gt;1))&gt;0,"; Same subject twice",""),3,300),"")</f>
        <v/>
      </c>
      <c r="AB39" s="23" t="str">
        <f>IF(COUNTA($B39:$T39)&gt;0,MID(IF($S39&lt;&gt;"Y","; Photo","")&amp;IF($T39&lt;&gt;"Y","; Signature",""),3,50),"")</f>
        <v/>
      </c>
      <c r="AC39" s="24" t="str">
        <f>IF(COUNTA($B39:$T39)&gt;0,IF(SUMPRODUCT(--($V39:$AB39&lt;&gt;""))=0,"OK",SUMPRODUCT(--($V39:$AB39&lt;&gt;""))&amp;" to fix"),"")</f>
        <v/>
      </c>
      <c r="AD39" s="25" t="str">
        <f>IF(COUNTA($B39:$T39)&gt;0,SUMPRODUCT((Subjects!$O$5:$O$29&lt;&gt;"")*(Subjects!$P$5:$P$29&lt;&gt;"")*(COUNTIF($M39:$R39,Subjects!$O$5:$O$29&amp;"")&gt;0)*(COUNTIF($M39:$R39,Subjects!$P$5:$P$29&amp;"")&gt;0)),"")</f>
        <v/>
      </c>
      <c r="AE39" s="25" t="str">
        <f>IF(SUM($AD39)=0,"",LOOKUP(2,1/((Subjects!$O$5:$O$29&lt;&gt;"")*(Subjects!$P$5:$P$29&lt;&gt;"")*(COUNTIF($M39:$R39,Subjects!$O$5:$O$29&amp;"")&gt;0)*(COUNTIF($M39:$R39,Subjects!$P$5:$P$29&amp;"")&gt;0)),Subjects!$Q$5:$Q$29))</f>
        <v/>
      </c>
    </row>
    <row r="40" spans="1:31" x14ac:dyDescent="0.25">
      <c r="A40" s="19">
        <v>35</v>
      </c>
      <c r="B40" s="8"/>
      <c r="C40" s="20"/>
      <c r="D40" s="4"/>
      <c r="E40" s="8"/>
      <c r="F40" s="21"/>
      <c r="G40" s="8"/>
      <c r="H40" s="4"/>
      <c r="I40" s="4"/>
      <c r="J40" s="4"/>
      <c r="K40" s="8"/>
      <c r="L40" s="20"/>
      <c r="M40" s="4"/>
      <c r="N40" s="4"/>
      <c r="O40" s="4"/>
      <c r="P40" s="4"/>
      <c r="Q40" s="4"/>
      <c r="R40" s="4"/>
      <c r="S40" s="8"/>
      <c r="T40" s="8"/>
      <c r="U40" s="22" t="str">
        <f>IF(COUNTA($B40:$T40)&gt;0,COUNTA($M40:$R40),"")</f>
        <v/>
      </c>
      <c r="V40" s="23" t="str">
        <f>IF(COUNTA($B40:$T40)&gt;0,MID(IF($B40="","; Section","")&amp;IF($C40="","; Admission no.","")&amp;IF($D40="","; Name","")&amp;IF($E40="","; Gender","")&amp;IF($F40="","; Date of birth","")&amp;IF($G40="","; Nationality","")&amp;IF(COUNTA($H40:$J40)=0,"; Parent or guardian","")&amp;IF($K40="","; Class X board","")&amp;IF(AND($K40="Other board",$L40=""),"; Eligibility no.",""),3,300),"")</f>
        <v/>
      </c>
      <c r="W40" s="23" t="str">
        <f>IF(COUNTA($B40:$T40)&gt;0,MID(IF($D40="","",IF($D40&lt;&gt;TRIM($D40),"; Name: extra spaces","")&amp;IF(SUMPRODUCT(--ISNUMBER(FIND(" "&amp;{"a","b","c","d","e","f","g","h","i","j","k","l","m","n","o","p","q","r","s","t","u","v","w","x","y","z"}," "&amp;$D40)))&gt;0,"; Name: small first letter",""))&amp;IF($H40="","",IF($H40&lt;&gt;TRIM($H40),"; Mother: extra spaces","")&amp;IF(SUMPRODUCT(--ISNUMBER(FIND(" "&amp;{"a","b","c","d","e","f","g","h","i","j","k","l","m","n","o","p","q","r","s","t","u","v","w","x","y","z"}," "&amp;$H40)))&gt;0,"; Mother: small first letter",""))&amp;IF($I40="","",IF($I40&lt;&gt;TRIM($I40),"; Father: extra spaces","")&amp;IF(SUMPRODUCT(--ISNUMBER(FIND(" "&amp;{"a","b","c","d","e","f","g","h","i","j","k","l","m","n","o","p","q","r","s","t","u","v","w","x","y","z"}," "&amp;$I40)))&gt;0,"; Father: small first letter",""))&amp;IF($J40="","",IF($J40&lt;&gt;TRIM($J40),"; Guardian: extra spaces","")&amp;IF(SUMPRODUCT(--ISNUMBER(FIND(" "&amp;{"a","b","c","d","e","f","g","h","i","j","k","l","m","n","o","p","q","r","s","t","u","v","w","x","y","z"}," "&amp;$J40)))&gt;0,"; Guardian: small first letter","")),3,300),"")</f>
        <v/>
      </c>
      <c r="X40" s="23" t="str">
        <f>IF(OR(NOT(COUNTA($B40:$T40)&gt;0),$F40=""),"",IF(NOT(ISNUMBER($F40)),"Not a date",IF(OR((YEAR(Setup!$B$8)-YEAR($F40)-IF(OR(MONTH($F40)&gt;MONTH(Setup!$B$8),AND(MONTH($F40)=MONTH(Setup!$B$8),DAY($F40)&gt;DAY(Setup!$B$8))),1,0))&lt;Setup!$B$11,(YEAR(Setup!$B$8)-YEAR($F40)-IF(OR(MONTH($F40)&gt;MONTH(Setup!$B$8),AND(MONTH($F40)=MONTH(Setup!$B$8),DAY($F40)&gt;DAY(Setup!$B$8))),1,0))&gt;Setup!$C$11),"Age "&amp;(YEAR(Setup!$B$8)-YEAR($F40)-IF(OR(MONTH($F40)&gt;MONTH(Setup!$B$8),AND(MONTH($F40)=MONTH(Setup!$B$8),DAY($F40)&gt;DAY(Setup!$B$8))),1,0))&amp;": check the date","")))</f>
        <v/>
      </c>
      <c r="Y40" s="23" t="str">
        <f>IF(COUNTA($B40:$T40)&gt;0,IF($M40="","English or Modern English missing",""),"")</f>
        <v/>
      </c>
      <c r="Z40" s="23" t="str">
        <f>IF(COUNTA($B40:$T40)&gt;0,IF(COUNTA($N40:$R40)&lt;4,"Needs 4 or 5, has "&amp;COUNTA($N40:$R40),""),"")</f>
        <v/>
      </c>
      <c r="AA40" s="23" t="str">
        <f>IF(COUNTA($B40:$T40)&gt;0,MID(IF(SUM($AD40)=0,"","; "&amp;INDEX(Subjects!$O$5:$O$29,$AE40)&amp;" with "&amp;INDEX(Subjects!$P$5:$P$29,$AE40)&amp;IF($AD40&gt;1," (+"&amp;($AD40-1)&amp;" more)",""))&amp;IF(SUMPRODUCT(($M40:$R40&lt;&gt;"")*(COUNTIF($M40:$R40,$M40:$R40&amp;"")&gt;1))&gt;0,"; Same subject twice",""),3,300),"")</f>
        <v/>
      </c>
      <c r="AB40" s="23" t="str">
        <f>IF(COUNTA($B40:$T40)&gt;0,MID(IF($S40&lt;&gt;"Y","; Photo","")&amp;IF($T40&lt;&gt;"Y","; Signature",""),3,50),"")</f>
        <v/>
      </c>
      <c r="AC40" s="24" t="str">
        <f>IF(COUNTA($B40:$T40)&gt;0,IF(SUMPRODUCT(--($V40:$AB40&lt;&gt;""))=0,"OK",SUMPRODUCT(--($V40:$AB40&lt;&gt;""))&amp;" to fix"),"")</f>
        <v/>
      </c>
      <c r="AD40" s="25" t="str">
        <f>IF(COUNTA($B40:$T40)&gt;0,SUMPRODUCT((Subjects!$O$5:$O$29&lt;&gt;"")*(Subjects!$P$5:$P$29&lt;&gt;"")*(COUNTIF($M40:$R40,Subjects!$O$5:$O$29&amp;"")&gt;0)*(COUNTIF($M40:$R40,Subjects!$P$5:$P$29&amp;"")&gt;0)),"")</f>
        <v/>
      </c>
      <c r="AE40" s="25" t="str">
        <f>IF(SUM($AD40)=0,"",LOOKUP(2,1/((Subjects!$O$5:$O$29&lt;&gt;"")*(Subjects!$P$5:$P$29&lt;&gt;"")*(COUNTIF($M40:$R40,Subjects!$O$5:$O$29&amp;"")&gt;0)*(COUNTIF($M40:$R40,Subjects!$P$5:$P$29&amp;"")&gt;0)),Subjects!$Q$5:$Q$29))</f>
        <v/>
      </c>
    </row>
    <row r="41" spans="1:31" x14ac:dyDescent="0.25">
      <c r="A41" s="19">
        <v>36</v>
      </c>
      <c r="B41" s="8"/>
      <c r="C41" s="20"/>
      <c r="D41" s="4"/>
      <c r="E41" s="8"/>
      <c r="F41" s="21"/>
      <c r="G41" s="8"/>
      <c r="H41" s="4"/>
      <c r="I41" s="4"/>
      <c r="J41" s="4"/>
      <c r="K41" s="8"/>
      <c r="L41" s="20"/>
      <c r="M41" s="4"/>
      <c r="N41" s="4"/>
      <c r="O41" s="4"/>
      <c r="P41" s="4"/>
      <c r="Q41" s="4"/>
      <c r="R41" s="4"/>
      <c r="S41" s="8"/>
      <c r="T41" s="8"/>
      <c r="U41" s="22" t="str">
        <f>IF(COUNTA($B41:$T41)&gt;0,COUNTA($M41:$R41),"")</f>
        <v/>
      </c>
      <c r="V41" s="23" t="str">
        <f>IF(COUNTA($B41:$T41)&gt;0,MID(IF($B41="","; Section","")&amp;IF($C41="","; Admission no.","")&amp;IF($D41="","; Name","")&amp;IF($E41="","; Gender","")&amp;IF($F41="","; Date of birth","")&amp;IF($G41="","; Nationality","")&amp;IF(COUNTA($H41:$J41)=0,"; Parent or guardian","")&amp;IF($K41="","; Class X board","")&amp;IF(AND($K41="Other board",$L41=""),"; Eligibility no.",""),3,300),"")</f>
        <v/>
      </c>
      <c r="W41" s="23" t="str">
        <f>IF(COUNTA($B41:$T41)&gt;0,MID(IF($D41="","",IF($D41&lt;&gt;TRIM($D41),"; Name: extra spaces","")&amp;IF(SUMPRODUCT(--ISNUMBER(FIND(" "&amp;{"a","b","c","d","e","f","g","h","i","j","k","l","m","n","o","p","q","r","s","t","u","v","w","x","y","z"}," "&amp;$D41)))&gt;0,"; Name: small first letter",""))&amp;IF($H41="","",IF($H41&lt;&gt;TRIM($H41),"; Mother: extra spaces","")&amp;IF(SUMPRODUCT(--ISNUMBER(FIND(" "&amp;{"a","b","c","d","e","f","g","h","i","j","k","l","m","n","o","p","q","r","s","t","u","v","w","x","y","z"}," "&amp;$H41)))&gt;0,"; Mother: small first letter",""))&amp;IF($I41="","",IF($I41&lt;&gt;TRIM($I41),"; Father: extra spaces","")&amp;IF(SUMPRODUCT(--ISNUMBER(FIND(" "&amp;{"a","b","c","d","e","f","g","h","i","j","k","l","m","n","o","p","q","r","s","t","u","v","w","x","y","z"}," "&amp;$I41)))&gt;0,"; Father: small first letter",""))&amp;IF($J41="","",IF($J41&lt;&gt;TRIM($J41),"; Guardian: extra spaces","")&amp;IF(SUMPRODUCT(--ISNUMBER(FIND(" "&amp;{"a","b","c","d","e","f","g","h","i","j","k","l","m","n","o","p","q","r","s","t","u","v","w","x","y","z"}," "&amp;$J41)))&gt;0,"; Guardian: small first letter","")),3,300),"")</f>
        <v/>
      </c>
      <c r="X41" s="23" t="str">
        <f>IF(OR(NOT(COUNTA($B41:$T41)&gt;0),$F41=""),"",IF(NOT(ISNUMBER($F41)),"Not a date",IF(OR((YEAR(Setup!$B$8)-YEAR($F41)-IF(OR(MONTH($F41)&gt;MONTH(Setup!$B$8),AND(MONTH($F41)=MONTH(Setup!$B$8),DAY($F41)&gt;DAY(Setup!$B$8))),1,0))&lt;Setup!$B$11,(YEAR(Setup!$B$8)-YEAR($F41)-IF(OR(MONTH($F41)&gt;MONTH(Setup!$B$8),AND(MONTH($F41)=MONTH(Setup!$B$8),DAY($F41)&gt;DAY(Setup!$B$8))),1,0))&gt;Setup!$C$11),"Age "&amp;(YEAR(Setup!$B$8)-YEAR($F41)-IF(OR(MONTH($F41)&gt;MONTH(Setup!$B$8),AND(MONTH($F41)=MONTH(Setup!$B$8),DAY($F41)&gt;DAY(Setup!$B$8))),1,0))&amp;": check the date","")))</f>
        <v/>
      </c>
      <c r="Y41" s="23" t="str">
        <f>IF(COUNTA($B41:$T41)&gt;0,IF($M41="","English or Modern English missing",""),"")</f>
        <v/>
      </c>
      <c r="Z41" s="23" t="str">
        <f>IF(COUNTA($B41:$T41)&gt;0,IF(COUNTA($N41:$R41)&lt;4,"Needs 4 or 5, has "&amp;COUNTA($N41:$R41),""),"")</f>
        <v/>
      </c>
      <c r="AA41" s="23" t="str">
        <f>IF(COUNTA($B41:$T41)&gt;0,MID(IF(SUM($AD41)=0,"","; "&amp;INDEX(Subjects!$O$5:$O$29,$AE41)&amp;" with "&amp;INDEX(Subjects!$P$5:$P$29,$AE41)&amp;IF($AD41&gt;1," (+"&amp;($AD41-1)&amp;" more)",""))&amp;IF(SUMPRODUCT(($M41:$R41&lt;&gt;"")*(COUNTIF($M41:$R41,$M41:$R41&amp;"")&gt;1))&gt;0,"; Same subject twice",""),3,300),"")</f>
        <v/>
      </c>
      <c r="AB41" s="23" t="str">
        <f>IF(COUNTA($B41:$T41)&gt;0,MID(IF($S41&lt;&gt;"Y","; Photo","")&amp;IF($T41&lt;&gt;"Y","; Signature",""),3,50),"")</f>
        <v/>
      </c>
      <c r="AC41" s="24" t="str">
        <f>IF(COUNTA($B41:$T41)&gt;0,IF(SUMPRODUCT(--($V41:$AB41&lt;&gt;""))=0,"OK",SUMPRODUCT(--($V41:$AB41&lt;&gt;""))&amp;" to fix"),"")</f>
        <v/>
      </c>
      <c r="AD41" s="25" t="str">
        <f>IF(COUNTA($B41:$T41)&gt;0,SUMPRODUCT((Subjects!$O$5:$O$29&lt;&gt;"")*(Subjects!$P$5:$P$29&lt;&gt;"")*(COUNTIF($M41:$R41,Subjects!$O$5:$O$29&amp;"")&gt;0)*(COUNTIF($M41:$R41,Subjects!$P$5:$P$29&amp;"")&gt;0)),"")</f>
        <v/>
      </c>
      <c r="AE41" s="25" t="str">
        <f>IF(SUM($AD41)=0,"",LOOKUP(2,1/((Subjects!$O$5:$O$29&lt;&gt;"")*(Subjects!$P$5:$P$29&lt;&gt;"")*(COUNTIF($M41:$R41,Subjects!$O$5:$O$29&amp;"")&gt;0)*(COUNTIF($M41:$R41,Subjects!$P$5:$P$29&amp;"")&gt;0)),Subjects!$Q$5:$Q$29))</f>
        <v/>
      </c>
    </row>
    <row r="42" spans="1:31" x14ac:dyDescent="0.25">
      <c r="A42" s="19">
        <v>37</v>
      </c>
      <c r="B42" s="8"/>
      <c r="C42" s="20"/>
      <c r="D42" s="4"/>
      <c r="E42" s="8"/>
      <c r="F42" s="21"/>
      <c r="G42" s="8"/>
      <c r="H42" s="4"/>
      <c r="I42" s="4"/>
      <c r="J42" s="4"/>
      <c r="K42" s="8"/>
      <c r="L42" s="20"/>
      <c r="M42" s="4"/>
      <c r="N42" s="4"/>
      <c r="O42" s="4"/>
      <c r="P42" s="4"/>
      <c r="Q42" s="4"/>
      <c r="R42" s="4"/>
      <c r="S42" s="8"/>
      <c r="T42" s="8"/>
      <c r="U42" s="22" t="str">
        <f>IF(COUNTA($B42:$T42)&gt;0,COUNTA($M42:$R42),"")</f>
        <v/>
      </c>
      <c r="V42" s="23" t="str">
        <f>IF(COUNTA($B42:$T42)&gt;0,MID(IF($B42="","; Section","")&amp;IF($C42="","; Admission no.","")&amp;IF($D42="","; Name","")&amp;IF($E42="","; Gender","")&amp;IF($F42="","; Date of birth","")&amp;IF($G42="","; Nationality","")&amp;IF(COUNTA($H42:$J42)=0,"; Parent or guardian","")&amp;IF($K42="","; Class X board","")&amp;IF(AND($K42="Other board",$L42=""),"; Eligibility no.",""),3,300),"")</f>
        <v/>
      </c>
      <c r="W42" s="23" t="str">
        <f>IF(COUNTA($B42:$T42)&gt;0,MID(IF($D42="","",IF($D42&lt;&gt;TRIM($D42),"; Name: extra spaces","")&amp;IF(SUMPRODUCT(--ISNUMBER(FIND(" "&amp;{"a","b","c","d","e","f","g","h","i","j","k","l","m","n","o","p","q","r","s","t","u","v","w","x","y","z"}," "&amp;$D42)))&gt;0,"; Name: small first letter",""))&amp;IF($H42="","",IF($H42&lt;&gt;TRIM($H42),"; Mother: extra spaces","")&amp;IF(SUMPRODUCT(--ISNUMBER(FIND(" "&amp;{"a","b","c","d","e","f","g","h","i","j","k","l","m","n","o","p","q","r","s","t","u","v","w","x","y","z"}," "&amp;$H42)))&gt;0,"; Mother: small first letter",""))&amp;IF($I42="","",IF($I42&lt;&gt;TRIM($I42),"; Father: extra spaces","")&amp;IF(SUMPRODUCT(--ISNUMBER(FIND(" "&amp;{"a","b","c","d","e","f","g","h","i","j","k","l","m","n","o","p","q","r","s","t","u","v","w","x","y","z"}," "&amp;$I42)))&gt;0,"; Father: small first letter",""))&amp;IF($J42="","",IF($J42&lt;&gt;TRIM($J42),"; Guardian: extra spaces","")&amp;IF(SUMPRODUCT(--ISNUMBER(FIND(" "&amp;{"a","b","c","d","e","f","g","h","i","j","k","l","m","n","o","p","q","r","s","t","u","v","w","x","y","z"}," "&amp;$J42)))&gt;0,"; Guardian: small first letter","")),3,300),"")</f>
        <v/>
      </c>
      <c r="X42" s="23" t="str">
        <f>IF(OR(NOT(COUNTA($B42:$T42)&gt;0),$F42=""),"",IF(NOT(ISNUMBER($F42)),"Not a date",IF(OR((YEAR(Setup!$B$8)-YEAR($F42)-IF(OR(MONTH($F42)&gt;MONTH(Setup!$B$8),AND(MONTH($F42)=MONTH(Setup!$B$8),DAY($F42)&gt;DAY(Setup!$B$8))),1,0))&lt;Setup!$B$11,(YEAR(Setup!$B$8)-YEAR($F42)-IF(OR(MONTH($F42)&gt;MONTH(Setup!$B$8),AND(MONTH($F42)=MONTH(Setup!$B$8),DAY($F42)&gt;DAY(Setup!$B$8))),1,0))&gt;Setup!$C$11),"Age "&amp;(YEAR(Setup!$B$8)-YEAR($F42)-IF(OR(MONTH($F42)&gt;MONTH(Setup!$B$8),AND(MONTH($F42)=MONTH(Setup!$B$8),DAY($F42)&gt;DAY(Setup!$B$8))),1,0))&amp;": check the date","")))</f>
        <v/>
      </c>
      <c r="Y42" s="23" t="str">
        <f>IF(COUNTA($B42:$T42)&gt;0,IF($M42="","English or Modern English missing",""),"")</f>
        <v/>
      </c>
      <c r="Z42" s="23" t="str">
        <f>IF(COUNTA($B42:$T42)&gt;0,IF(COUNTA($N42:$R42)&lt;4,"Needs 4 or 5, has "&amp;COUNTA($N42:$R42),""),"")</f>
        <v/>
      </c>
      <c r="AA42" s="23" t="str">
        <f>IF(COUNTA($B42:$T42)&gt;0,MID(IF(SUM($AD42)=0,"","; "&amp;INDEX(Subjects!$O$5:$O$29,$AE42)&amp;" with "&amp;INDEX(Subjects!$P$5:$P$29,$AE42)&amp;IF($AD42&gt;1," (+"&amp;($AD42-1)&amp;" more)",""))&amp;IF(SUMPRODUCT(($M42:$R42&lt;&gt;"")*(COUNTIF($M42:$R42,$M42:$R42&amp;"")&gt;1))&gt;0,"; Same subject twice",""),3,300),"")</f>
        <v/>
      </c>
      <c r="AB42" s="23" t="str">
        <f>IF(COUNTA($B42:$T42)&gt;0,MID(IF($S42&lt;&gt;"Y","; Photo","")&amp;IF($T42&lt;&gt;"Y","; Signature",""),3,50),"")</f>
        <v/>
      </c>
      <c r="AC42" s="24" t="str">
        <f>IF(COUNTA($B42:$T42)&gt;0,IF(SUMPRODUCT(--($V42:$AB42&lt;&gt;""))=0,"OK",SUMPRODUCT(--($V42:$AB42&lt;&gt;""))&amp;" to fix"),"")</f>
        <v/>
      </c>
      <c r="AD42" s="25" t="str">
        <f>IF(COUNTA($B42:$T42)&gt;0,SUMPRODUCT((Subjects!$O$5:$O$29&lt;&gt;"")*(Subjects!$P$5:$P$29&lt;&gt;"")*(COUNTIF($M42:$R42,Subjects!$O$5:$O$29&amp;"")&gt;0)*(COUNTIF($M42:$R42,Subjects!$P$5:$P$29&amp;"")&gt;0)),"")</f>
        <v/>
      </c>
      <c r="AE42" s="25" t="str">
        <f>IF(SUM($AD42)=0,"",LOOKUP(2,1/((Subjects!$O$5:$O$29&lt;&gt;"")*(Subjects!$P$5:$P$29&lt;&gt;"")*(COUNTIF($M42:$R42,Subjects!$O$5:$O$29&amp;"")&gt;0)*(COUNTIF($M42:$R42,Subjects!$P$5:$P$29&amp;"")&gt;0)),Subjects!$Q$5:$Q$29))</f>
        <v/>
      </c>
    </row>
    <row r="43" spans="1:31" x14ac:dyDescent="0.25">
      <c r="A43" s="19">
        <v>38</v>
      </c>
      <c r="B43" s="8"/>
      <c r="C43" s="20"/>
      <c r="D43" s="4"/>
      <c r="E43" s="8"/>
      <c r="F43" s="21"/>
      <c r="G43" s="8"/>
      <c r="H43" s="4"/>
      <c r="I43" s="4"/>
      <c r="J43" s="4"/>
      <c r="K43" s="8"/>
      <c r="L43" s="20"/>
      <c r="M43" s="4"/>
      <c r="N43" s="4"/>
      <c r="O43" s="4"/>
      <c r="P43" s="4"/>
      <c r="Q43" s="4"/>
      <c r="R43" s="4"/>
      <c r="S43" s="8"/>
      <c r="T43" s="8"/>
      <c r="U43" s="22" t="str">
        <f>IF(COUNTA($B43:$T43)&gt;0,COUNTA($M43:$R43),"")</f>
        <v/>
      </c>
      <c r="V43" s="23" t="str">
        <f>IF(COUNTA($B43:$T43)&gt;0,MID(IF($B43="","; Section","")&amp;IF($C43="","; Admission no.","")&amp;IF($D43="","; Name","")&amp;IF($E43="","; Gender","")&amp;IF($F43="","; Date of birth","")&amp;IF($G43="","; Nationality","")&amp;IF(COUNTA($H43:$J43)=0,"; Parent or guardian","")&amp;IF($K43="","; Class X board","")&amp;IF(AND($K43="Other board",$L43=""),"; Eligibility no.",""),3,300),"")</f>
        <v/>
      </c>
      <c r="W43" s="23" t="str">
        <f>IF(COUNTA($B43:$T43)&gt;0,MID(IF($D43="","",IF($D43&lt;&gt;TRIM($D43),"; Name: extra spaces","")&amp;IF(SUMPRODUCT(--ISNUMBER(FIND(" "&amp;{"a","b","c","d","e","f","g","h","i","j","k","l","m","n","o","p","q","r","s","t","u","v","w","x","y","z"}," "&amp;$D43)))&gt;0,"; Name: small first letter",""))&amp;IF($H43="","",IF($H43&lt;&gt;TRIM($H43),"; Mother: extra spaces","")&amp;IF(SUMPRODUCT(--ISNUMBER(FIND(" "&amp;{"a","b","c","d","e","f","g","h","i","j","k","l","m","n","o","p","q","r","s","t","u","v","w","x","y","z"}," "&amp;$H43)))&gt;0,"; Mother: small first letter",""))&amp;IF($I43="","",IF($I43&lt;&gt;TRIM($I43),"; Father: extra spaces","")&amp;IF(SUMPRODUCT(--ISNUMBER(FIND(" "&amp;{"a","b","c","d","e","f","g","h","i","j","k","l","m","n","o","p","q","r","s","t","u","v","w","x","y","z"}," "&amp;$I43)))&gt;0,"; Father: small first letter",""))&amp;IF($J43="","",IF($J43&lt;&gt;TRIM($J43),"; Guardian: extra spaces","")&amp;IF(SUMPRODUCT(--ISNUMBER(FIND(" "&amp;{"a","b","c","d","e","f","g","h","i","j","k","l","m","n","o","p","q","r","s","t","u","v","w","x","y","z"}," "&amp;$J43)))&gt;0,"; Guardian: small first letter","")),3,300),"")</f>
        <v/>
      </c>
      <c r="X43" s="23" t="str">
        <f>IF(OR(NOT(COUNTA($B43:$T43)&gt;0),$F43=""),"",IF(NOT(ISNUMBER($F43)),"Not a date",IF(OR((YEAR(Setup!$B$8)-YEAR($F43)-IF(OR(MONTH($F43)&gt;MONTH(Setup!$B$8),AND(MONTH($F43)=MONTH(Setup!$B$8),DAY($F43)&gt;DAY(Setup!$B$8))),1,0))&lt;Setup!$B$11,(YEAR(Setup!$B$8)-YEAR($F43)-IF(OR(MONTH($F43)&gt;MONTH(Setup!$B$8),AND(MONTH($F43)=MONTH(Setup!$B$8),DAY($F43)&gt;DAY(Setup!$B$8))),1,0))&gt;Setup!$C$11),"Age "&amp;(YEAR(Setup!$B$8)-YEAR($F43)-IF(OR(MONTH($F43)&gt;MONTH(Setup!$B$8),AND(MONTH($F43)=MONTH(Setup!$B$8),DAY($F43)&gt;DAY(Setup!$B$8))),1,0))&amp;": check the date","")))</f>
        <v/>
      </c>
      <c r="Y43" s="23" t="str">
        <f>IF(COUNTA($B43:$T43)&gt;0,IF($M43="","English or Modern English missing",""),"")</f>
        <v/>
      </c>
      <c r="Z43" s="23" t="str">
        <f>IF(COUNTA($B43:$T43)&gt;0,IF(COUNTA($N43:$R43)&lt;4,"Needs 4 or 5, has "&amp;COUNTA($N43:$R43),""),"")</f>
        <v/>
      </c>
      <c r="AA43" s="23" t="str">
        <f>IF(COUNTA($B43:$T43)&gt;0,MID(IF(SUM($AD43)=0,"","; "&amp;INDEX(Subjects!$O$5:$O$29,$AE43)&amp;" with "&amp;INDEX(Subjects!$P$5:$P$29,$AE43)&amp;IF($AD43&gt;1," (+"&amp;($AD43-1)&amp;" more)",""))&amp;IF(SUMPRODUCT(($M43:$R43&lt;&gt;"")*(COUNTIF($M43:$R43,$M43:$R43&amp;"")&gt;1))&gt;0,"; Same subject twice",""),3,300),"")</f>
        <v/>
      </c>
      <c r="AB43" s="23" t="str">
        <f>IF(COUNTA($B43:$T43)&gt;0,MID(IF($S43&lt;&gt;"Y","; Photo","")&amp;IF($T43&lt;&gt;"Y","; Signature",""),3,50),"")</f>
        <v/>
      </c>
      <c r="AC43" s="24" t="str">
        <f>IF(COUNTA($B43:$T43)&gt;0,IF(SUMPRODUCT(--($V43:$AB43&lt;&gt;""))=0,"OK",SUMPRODUCT(--($V43:$AB43&lt;&gt;""))&amp;" to fix"),"")</f>
        <v/>
      </c>
      <c r="AD43" s="25" t="str">
        <f>IF(COUNTA($B43:$T43)&gt;0,SUMPRODUCT((Subjects!$O$5:$O$29&lt;&gt;"")*(Subjects!$P$5:$P$29&lt;&gt;"")*(COUNTIF($M43:$R43,Subjects!$O$5:$O$29&amp;"")&gt;0)*(COUNTIF($M43:$R43,Subjects!$P$5:$P$29&amp;"")&gt;0)),"")</f>
        <v/>
      </c>
      <c r="AE43" s="25" t="str">
        <f>IF(SUM($AD43)=0,"",LOOKUP(2,1/((Subjects!$O$5:$O$29&lt;&gt;"")*(Subjects!$P$5:$P$29&lt;&gt;"")*(COUNTIF($M43:$R43,Subjects!$O$5:$O$29&amp;"")&gt;0)*(COUNTIF($M43:$R43,Subjects!$P$5:$P$29&amp;"")&gt;0)),Subjects!$Q$5:$Q$29))</f>
        <v/>
      </c>
    </row>
    <row r="44" spans="1:31" x14ac:dyDescent="0.25">
      <c r="A44" s="19">
        <v>39</v>
      </c>
      <c r="B44" s="8"/>
      <c r="C44" s="20"/>
      <c r="D44" s="4"/>
      <c r="E44" s="8"/>
      <c r="F44" s="21"/>
      <c r="G44" s="8"/>
      <c r="H44" s="4"/>
      <c r="I44" s="4"/>
      <c r="J44" s="4"/>
      <c r="K44" s="8"/>
      <c r="L44" s="20"/>
      <c r="M44" s="4"/>
      <c r="N44" s="4"/>
      <c r="O44" s="4"/>
      <c r="P44" s="4"/>
      <c r="Q44" s="4"/>
      <c r="R44" s="4"/>
      <c r="S44" s="8"/>
      <c r="T44" s="8"/>
      <c r="U44" s="22" t="str">
        <f>IF(COUNTA($B44:$T44)&gt;0,COUNTA($M44:$R44),"")</f>
        <v/>
      </c>
      <c r="V44" s="23" t="str">
        <f>IF(COUNTA($B44:$T44)&gt;0,MID(IF($B44="","; Section","")&amp;IF($C44="","; Admission no.","")&amp;IF($D44="","; Name","")&amp;IF($E44="","; Gender","")&amp;IF($F44="","; Date of birth","")&amp;IF($G44="","; Nationality","")&amp;IF(COUNTA($H44:$J44)=0,"; Parent or guardian","")&amp;IF($K44="","; Class X board","")&amp;IF(AND($K44="Other board",$L44=""),"; Eligibility no.",""),3,300),"")</f>
        <v/>
      </c>
      <c r="W44" s="23" t="str">
        <f>IF(COUNTA($B44:$T44)&gt;0,MID(IF($D44="","",IF($D44&lt;&gt;TRIM($D44),"; Name: extra spaces","")&amp;IF(SUMPRODUCT(--ISNUMBER(FIND(" "&amp;{"a","b","c","d","e","f","g","h","i","j","k","l","m","n","o","p","q","r","s","t","u","v","w","x","y","z"}," "&amp;$D44)))&gt;0,"; Name: small first letter",""))&amp;IF($H44="","",IF($H44&lt;&gt;TRIM($H44),"; Mother: extra spaces","")&amp;IF(SUMPRODUCT(--ISNUMBER(FIND(" "&amp;{"a","b","c","d","e","f","g","h","i","j","k","l","m","n","o","p","q","r","s","t","u","v","w","x","y","z"}," "&amp;$H44)))&gt;0,"; Mother: small first letter",""))&amp;IF($I44="","",IF($I44&lt;&gt;TRIM($I44),"; Father: extra spaces","")&amp;IF(SUMPRODUCT(--ISNUMBER(FIND(" "&amp;{"a","b","c","d","e","f","g","h","i","j","k","l","m","n","o","p","q","r","s","t","u","v","w","x","y","z"}," "&amp;$I44)))&gt;0,"; Father: small first letter",""))&amp;IF($J44="","",IF($J44&lt;&gt;TRIM($J44),"; Guardian: extra spaces","")&amp;IF(SUMPRODUCT(--ISNUMBER(FIND(" "&amp;{"a","b","c","d","e","f","g","h","i","j","k","l","m","n","o","p","q","r","s","t","u","v","w","x","y","z"}," "&amp;$J44)))&gt;0,"; Guardian: small first letter","")),3,300),"")</f>
        <v/>
      </c>
      <c r="X44" s="23" t="str">
        <f>IF(OR(NOT(COUNTA($B44:$T44)&gt;0),$F44=""),"",IF(NOT(ISNUMBER($F44)),"Not a date",IF(OR((YEAR(Setup!$B$8)-YEAR($F44)-IF(OR(MONTH($F44)&gt;MONTH(Setup!$B$8),AND(MONTH($F44)=MONTH(Setup!$B$8),DAY($F44)&gt;DAY(Setup!$B$8))),1,0))&lt;Setup!$B$11,(YEAR(Setup!$B$8)-YEAR($F44)-IF(OR(MONTH($F44)&gt;MONTH(Setup!$B$8),AND(MONTH($F44)=MONTH(Setup!$B$8),DAY($F44)&gt;DAY(Setup!$B$8))),1,0))&gt;Setup!$C$11),"Age "&amp;(YEAR(Setup!$B$8)-YEAR($F44)-IF(OR(MONTH($F44)&gt;MONTH(Setup!$B$8),AND(MONTH($F44)=MONTH(Setup!$B$8),DAY($F44)&gt;DAY(Setup!$B$8))),1,0))&amp;": check the date","")))</f>
        <v/>
      </c>
      <c r="Y44" s="23" t="str">
        <f>IF(COUNTA($B44:$T44)&gt;0,IF($M44="","English or Modern English missing",""),"")</f>
        <v/>
      </c>
      <c r="Z44" s="23" t="str">
        <f>IF(COUNTA($B44:$T44)&gt;0,IF(COUNTA($N44:$R44)&lt;4,"Needs 4 or 5, has "&amp;COUNTA($N44:$R44),""),"")</f>
        <v/>
      </c>
      <c r="AA44" s="23" t="str">
        <f>IF(COUNTA($B44:$T44)&gt;0,MID(IF(SUM($AD44)=0,"","; "&amp;INDEX(Subjects!$O$5:$O$29,$AE44)&amp;" with "&amp;INDEX(Subjects!$P$5:$P$29,$AE44)&amp;IF($AD44&gt;1," (+"&amp;($AD44-1)&amp;" more)",""))&amp;IF(SUMPRODUCT(($M44:$R44&lt;&gt;"")*(COUNTIF($M44:$R44,$M44:$R44&amp;"")&gt;1))&gt;0,"; Same subject twice",""),3,300),"")</f>
        <v/>
      </c>
      <c r="AB44" s="23" t="str">
        <f>IF(COUNTA($B44:$T44)&gt;0,MID(IF($S44&lt;&gt;"Y","; Photo","")&amp;IF($T44&lt;&gt;"Y","; Signature",""),3,50),"")</f>
        <v/>
      </c>
      <c r="AC44" s="24" t="str">
        <f>IF(COUNTA($B44:$T44)&gt;0,IF(SUMPRODUCT(--($V44:$AB44&lt;&gt;""))=0,"OK",SUMPRODUCT(--($V44:$AB44&lt;&gt;""))&amp;" to fix"),"")</f>
        <v/>
      </c>
      <c r="AD44" s="25" t="str">
        <f>IF(COUNTA($B44:$T44)&gt;0,SUMPRODUCT((Subjects!$O$5:$O$29&lt;&gt;"")*(Subjects!$P$5:$P$29&lt;&gt;"")*(COUNTIF($M44:$R44,Subjects!$O$5:$O$29&amp;"")&gt;0)*(COUNTIF($M44:$R44,Subjects!$P$5:$P$29&amp;"")&gt;0)),"")</f>
        <v/>
      </c>
      <c r="AE44" s="25" t="str">
        <f>IF(SUM($AD44)=0,"",LOOKUP(2,1/((Subjects!$O$5:$O$29&lt;&gt;"")*(Subjects!$P$5:$P$29&lt;&gt;"")*(COUNTIF($M44:$R44,Subjects!$O$5:$O$29&amp;"")&gt;0)*(COUNTIF($M44:$R44,Subjects!$P$5:$P$29&amp;"")&gt;0)),Subjects!$Q$5:$Q$29))</f>
        <v/>
      </c>
    </row>
    <row r="45" spans="1:31" x14ac:dyDescent="0.25">
      <c r="A45" s="19">
        <v>40</v>
      </c>
      <c r="B45" s="8"/>
      <c r="C45" s="20"/>
      <c r="D45" s="4"/>
      <c r="E45" s="8"/>
      <c r="F45" s="21"/>
      <c r="G45" s="8"/>
      <c r="H45" s="4"/>
      <c r="I45" s="4"/>
      <c r="J45" s="4"/>
      <c r="K45" s="8"/>
      <c r="L45" s="20"/>
      <c r="M45" s="4"/>
      <c r="N45" s="4"/>
      <c r="O45" s="4"/>
      <c r="P45" s="4"/>
      <c r="Q45" s="4"/>
      <c r="R45" s="4"/>
      <c r="S45" s="8"/>
      <c r="T45" s="8"/>
      <c r="U45" s="22" t="str">
        <f>IF(COUNTA($B45:$T45)&gt;0,COUNTA($M45:$R45),"")</f>
        <v/>
      </c>
      <c r="V45" s="23" t="str">
        <f>IF(COUNTA($B45:$T45)&gt;0,MID(IF($B45="","; Section","")&amp;IF($C45="","; Admission no.","")&amp;IF($D45="","; Name","")&amp;IF($E45="","; Gender","")&amp;IF($F45="","; Date of birth","")&amp;IF($G45="","; Nationality","")&amp;IF(COUNTA($H45:$J45)=0,"; Parent or guardian","")&amp;IF($K45="","; Class X board","")&amp;IF(AND($K45="Other board",$L45=""),"; Eligibility no.",""),3,300),"")</f>
        <v/>
      </c>
      <c r="W45" s="23" t="str">
        <f>IF(COUNTA($B45:$T45)&gt;0,MID(IF($D45="","",IF($D45&lt;&gt;TRIM($D45),"; Name: extra spaces","")&amp;IF(SUMPRODUCT(--ISNUMBER(FIND(" "&amp;{"a","b","c","d","e","f","g","h","i","j","k","l","m","n","o","p","q","r","s","t","u","v","w","x","y","z"}," "&amp;$D45)))&gt;0,"; Name: small first letter",""))&amp;IF($H45="","",IF($H45&lt;&gt;TRIM($H45),"; Mother: extra spaces","")&amp;IF(SUMPRODUCT(--ISNUMBER(FIND(" "&amp;{"a","b","c","d","e","f","g","h","i","j","k","l","m","n","o","p","q","r","s","t","u","v","w","x","y","z"}," "&amp;$H45)))&gt;0,"; Mother: small first letter",""))&amp;IF($I45="","",IF($I45&lt;&gt;TRIM($I45),"; Father: extra spaces","")&amp;IF(SUMPRODUCT(--ISNUMBER(FIND(" "&amp;{"a","b","c","d","e","f","g","h","i","j","k","l","m","n","o","p","q","r","s","t","u","v","w","x","y","z"}," "&amp;$I45)))&gt;0,"; Father: small first letter",""))&amp;IF($J45="","",IF($J45&lt;&gt;TRIM($J45),"; Guardian: extra spaces","")&amp;IF(SUMPRODUCT(--ISNUMBER(FIND(" "&amp;{"a","b","c","d","e","f","g","h","i","j","k","l","m","n","o","p","q","r","s","t","u","v","w","x","y","z"}," "&amp;$J45)))&gt;0,"; Guardian: small first letter","")),3,300),"")</f>
        <v/>
      </c>
      <c r="X45" s="23" t="str">
        <f>IF(OR(NOT(COUNTA($B45:$T45)&gt;0),$F45=""),"",IF(NOT(ISNUMBER($F45)),"Not a date",IF(OR((YEAR(Setup!$B$8)-YEAR($F45)-IF(OR(MONTH($F45)&gt;MONTH(Setup!$B$8),AND(MONTH($F45)=MONTH(Setup!$B$8),DAY($F45)&gt;DAY(Setup!$B$8))),1,0))&lt;Setup!$B$11,(YEAR(Setup!$B$8)-YEAR($F45)-IF(OR(MONTH($F45)&gt;MONTH(Setup!$B$8),AND(MONTH($F45)=MONTH(Setup!$B$8),DAY($F45)&gt;DAY(Setup!$B$8))),1,0))&gt;Setup!$C$11),"Age "&amp;(YEAR(Setup!$B$8)-YEAR($F45)-IF(OR(MONTH($F45)&gt;MONTH(Setup!$B$8),AND(MONTH($F45)=MONTH(Setup!$B$8),DAY($F45)&gt;DAY(Setup!$B$8))),1,0))&amp;": check the date","")))</f>
        <v/>
      </c>
      <c r="Y45" s="23" t="str">
        <f>IF(COUNTA($B45:$T45)&gt;0,IF($M45="","English or Modern English missing",""),"")</f>
        <v/>
      </c>
      <c r="Z45" s="23" t="str">
        <f>IF(COUNTA($B45:$T45)&gt;0,IF(COUNTA($N45:$R45)&lt;4,"Needs 4 or 5, has "&amp;COUNTA($N45:$R45),""),"")</f>
        <v/>
      </c>
      <c r="AA45" s="23" t="str">
        <f>IF(COUNTA($B45:$T45)&gt;0,MID(IF(SUM($AD45)=0,"","; "&amp;INDEX(Subjects!$O$5:$O$29,$AE45)&amp;" with "&amp;INDEX(Subjects!$P$5:$P$29,$AE45)&amp;IF($AD45&gt;1," (+"&amp;($AD45-1)&amp;" more)",""))&amp;IF(SUMPRODUCT(($M45:$R45&lt;&gt;"")*(COUNTIF($M45:$R45,$M45:$R45&amp;"")&gt;1))&gt;0,"; Same subject twice",""),3,300),"")</f>
        <v/>
      </c>
      <c r="AB45" s="23" t="str">
        <f>IF(COUNTA($B45:$T45)&gt;0,MID(IF($S45&lt;&gt;"Y","; Photo","")&amp;IF($T45&lt;&gt;"Y","; Signature",""),3,50),"")</f>
        <v/>
      </c>
      <c r="AC45" s="24" t="str">
        <f>IF(COUNTA($B45:$T45)&gt;0,IF(SUMPRODUCT(--($V45:$AB45&lt;&gt;""))=0,"OK",SUMPRODUCT(--($V45:$AB45&lt;&gt;""))&amp;" to fix"),"")</f>
        <v/>
      </c>
      <c r="AD45" s="25" t="str">
        <f>IF(COUNTA($B45:$T45)&gt;0,SUMPRODUCT((Subjects!$O$5:$O$29&lt;&gt;"")*(Subjects!$P$5:$P$29&lt;&gt;"")*(COUNTIF($M45:$R45,Subjects!$O$5:$O$29&amp;"")&gt;0)*(COUNTIF($M45:$R45,Subjects!$P$5:$P$29&amp;"")&gt;0)),"")</f>
        <v/>
      </c>
      <c r="AE45" s="25" t="str">
        <f>IF(SUM($AD45)=0,"",LOOKUP(2,1/((Subjects!$O$5:$O$29&lt;&gt;"")*(Subjects!$P$5:$P$29&lt;&gt;"")*(COUNTIF($M45:$R45,Subjects!$O$5:$O$29&amp;"")&gt;0)*(COUNTIF($M45:$R45,Subjects!$P$5:$P$29&amp;"")&gt;0)),Subjects!$Q$5:$Q$29))</f>
        <v/>
      </c>
    </row>
    <row r="46" spans="1:31" x14ac:dyDescent="0.25">
      <c r="A46" s="19">
        <v>41</v>
      </c>
      <c r="B46" s="8"/>
      <c r="C46" s="20"/>
      <c r="D46" s="4"/>
      <c r="E46" s="8"/>
      <c r="F46" s="21"/>
      <c r="G46" s="8"/>
      <c r="H46" s="4"/>
      <c r="I46" s="4"/>
      <c r="J46" s="4"/>
      <c r="K46" s="8"/>
      <c r="L46" s="20"/>
      <c r="M46" s="4"/>
      <c r="N46" s="4"/>
      <c r="O46" s="4"/>
      <c r="P46" s="4"/>
      <c r="Q46" s="4"/>
      <c r="R46" s="4"/>
      <c r="S46" s="8"/>
      <c r="T46" s="8"/>
      <c r="U46" s="22" t="str">
        <f>IF(COUNTA($B46:$T46)&gt;0,COUNTA($M46:$R46),"")</f>
        <v/>
      </c>
      <c r="V46" s="23" t="str">
        <f>IF(COUNTA($B46:$T46)&gt;0,MID(IF($B46="","; Section","")&amp;IF($C46="","; Admission no.","")&amp;IF($D46="","; Name","")&amp;IF($E46="","; Gender","")&amp;IF($F46="","; Date of birth","")&amp;IF($G46="","; Nationality","")&amp;IF(COUNTA($H46:$J46)=0,"; Parent or guardian","")&amp;IF($K46="","; Class X board","")&amp;IF(AND($K46="Other board",$L46=""),"; Eligibility no.",""),3,300),"")</f>
        <v/>
      </c>
      <c r="W46" s="23" t="str">
        <f>IF(COUNTA($B46:$T46)&gt;0,MID(IF($D46="","",IF($D46&lt;&gt;TRIM($D46),"; Name: extra spaces","")&amp;IF(SUMPRODUCT(--ISNUMBER(FIND(" "&amp;{"a","b","c","d","e","f","g","h","i","j","k","l","m","n","o","p","q","r","s","t","u","v","w","x","y","z"}," "&amp;$D46)))&gt;0,"; Name: small first letter",""))&amp;IF($H46="","",IF($H46&lt;&gt;TRIM($H46),"; Mother: extra spaces","")&amp;IF(SUMPRODUCT(--ISNUMBER(FIND(" "&amp;{"a","b","c","d","e","f","g","h","i","j","k","l","m","n","o","p","q","r","s","t","u","v","w","x","y","z"}," "&amp;$H46)))&gt;0,"; Mother: small first letter",""))&amp;IF($I46="","",IF($I46&lt;&gt;TRIM($I46),"; Father: extra spaces","")&amp;IF(SUMPRODUCT(--ISNUMBER(FIND(" "&amp;{"a","b","c","d","e","f","g","h","i","j","k","l","m","n","o","p","q","r","s","t","u","v","w","x","y","z"}," "&amp;$I46)))&gt;0,"; Father: small first letter",""))&amp;IF($J46="","",IF($J46&lt;&gt;TRIM($J46),"; Guardian: extra spaces","")&amp;IF(SUMPRODUCT(--ISNUMBER(FIND(" "&amp;{"a","b","c","d","e","f","g","h","i","j","k","l","m","n","o","p","q","r","s","t","u","v","w","x","y","z"}," "&amp;$J46)))&gt;0,"; Guardian: small first letter","")),3,300),"")</f>
        <v/>
      </c>
      <c r="X46" s="23" t="str">
        <f>IF(OR(NOT(COUNTA($B46:$T46)&gt;0),$F46=""),"",IF(NOT(ISNUMBER($F46)),"Not a date",IF(OR((YEAR(Setup!$B$8)-YEAR($F46)-IF(OR(MONTH($F46)&gt;MONTH(Setup!$B$8),AND(MONTH($F46)=MONTH(Setup!$B$8),DAY($F46)&gt;DAY(Setup!$B$8))),1,0))&lt;Setup!$B$11,(YEAR(Setup!$B$8)-YEAR($F46)-IF(OR(MONTH($F46)&gt;MONTH(Setup!$B$8),AND(MONTH($F46)=MONTH(Setup!$B$8),DAY($F46)&gt;DAY(Setup!$B$8))),1,0))&gt;Setup!$C$11),"Age "&amp;(YEAR(Setup!$B$8)-YEAR($F46)-IF(OR(MONTH($F46)&gt;MONTH(Setup!$B$8),AND(MONTH($F46)=MONTH(Setup!$B$8),DAY($F46)&gt;DAY(Setup!$B$8))),1,0))&amp;": check the date","")))</f>
        <v/>
      </c>
      <c r="Y46" s="23" t="str">
        <f>IF(COUNTA($B46:$T46)&gt;0,IF($M46="","English or Modern English missing",""),"")</f>
        <v/>
      </c>
      <c r="Z46" s="23" t="str">
        <f>IF(COUNTA($B46:$T46)&gt;0,IF(COUNTA($N46:$R46)&lt;4,"Needs 4 or 5, has "&amp;COUNTA($N46:$R46),""),"")</f>
        <v/>
      </c>
      <c r="AA46" s="23" t="str">
        <f>IF(COUNTA($B46:$T46)&gt;0,MID(IF(SUM($AD46)=0,"","; "&amp;INDEX(Subjects!$O$5:$O$29,$AE46)&amp;" with "&amp;INDEX(Subjects!$P$5:$P$29,$AE46)&amp;IF($AD46&gt;1," (+"&amp;($AD46-1)&amp;" more)",""))&amp;IF(SUMPRODUCT(($M46:$R46&lt;&gt;"")*(COUNTIF($M46:$R46,$M46:$R46&amp;"")&gt;1))&gt;0,"; Same subject twice",""),3,300),"")</f>
        <v/>
      </c>
      <c r="AB46" s="23" t="str">
        <f>IF(COUNTA($B46:$T46)&gt;0,MID(IF($S46&lt;&gt;"Y","; Photo","")&amp;IF($T46&lt;&gt;"Y","; Signature",""),3,50),"")</f>
        <v/>
      </c>
      <c r="AC46" s="24" t="str">
        <f>IF(COUNTA($B46:$T46)&gt;0,IF(SUMPRODUCT(--($V46:$AB46&lt;&gt;""))=0,"OK",SUMPRODUCT(--($V46:$AB46&lt;&gt;""))&amp;" to fix"),"")</f>
        <v/>
      </c>
      <c r="AD46" s="25" t="str">
        <f>IF(COUNTA($B46:$T46)&gt;0,SUMPRODUCT((Subjects!$O$5:$O$29&lt;&gt;"")*(Subjects!$P$5:$P$29&lt;&gt;"")*(COUNTIF($M46:$R46,Subjects!$O$5:$O$29&amp;"")&gt;0)*(COUNTIF($M46:$R46,Subjects!$P$5:$P$29&amp;"")&gt;0)),"")</f>
        <v/>
      </c>
      <c r="AE46" s="25" t="str">
        <f>IF(SUM($AD46)=0,"",LOOKUP(2,1/((Subjects!$O$5:$O$29&lt;&gt;"")*(Subjects!$P$5:$P$29&lt;&gt;"")*(COUNTIF($M46:$R46,Subjects!$O$5:$O$29&amp;"")&gt;0)*(COUNTIF($M46:$R46,Subjects!$P$5:$P$29&amp;"")&gt;0)),Subjects!$Q$5:$Q$29))</f>
        <v/>
      </c>
    </row>
    <row r="47" spans="1:31" x14ac:dyDescent="0.25">
      <c r="A47" s="19">
        <v>42</v>
      </c>
      <c r="B47" s="8"/>
      <c r="C47" s="20"/>
      <c r="D47" s="4"/>
      <c r="E47" s="8"/>
      <c r="F47" s="21"/>
      <c r="G47" s="8"/>
      <c r="H47" s="4"/>
      <c r="I47" s="4"/>
      <c r="J47" s="4"/>
      <c r="K47" s="8"/>
      <c r="L47" s="20"/>
      <c r="M47" s="4"/>
      <c r="N47" s="4"/>
      <c r="O47" s="4"/>
      <c r="P47" s="4"/>
      <c r="Q47" s="4"/>
      <c r="R47" s="4"/>
      <c r="S47" s="8"/>
      <c r="T47" s="8"/>
      <c r="U47" s="22" t="str">
        <f>IF(COUNTA($B47:$T47)&gt;0,COUNTA($M47:$R47),"")</f>
        <v/>
      </c>
      <c r="V47" s="23" t="str">
        <f>IF(COUNTA($B47:$T47)&gt;0,MID(IF($B47="","; Section","")&amp;IF($C47="","; Admission no.","")&amp;IF($D47="","; Name","")&amp;IF($E47="","; Gender","")&amp;IF($F47="","; Date of birth","")&amp;IF($G47="","; Nationality","")&amp;IF(COUNTA($H47:$J47)=0,"; Parent or guardian","")&amp;IF($K47="","; Class X board","")&amp;IF(AND($K47="Other board",$L47=""),"; Eligibility no.",""),3,300),"")</f>
        <v/>
      </c>
      <c r="W47" s="23" t="str">
        <f>IF(COUNTA($B47:$T47)&gt;0,MID(IF($D47="","",IF($D47&lt;&gt;TRIM($D47),"; Name: extra spaces","")&amp;IF(SUMPRODUCT(--ISNUMBER(FIND(" "&amp;{"a","b","c","d","e","f","g","h","i","j","k","l","m","n","o","p","q","r","s","t","u","v","w","x","y","z"}," "&amp;$D47)))&gt;0,"; Name: small first letter",""))&amp;IF($H47="","",IF($H47&lt;&gt;TRIM($H47),"; Mother: extra spaces","")&amp;IF(SUMPRODUCT(--ISNUMBER(FIND(" "&amp;{"a","b","c","d","e","f","g","h","i","j","k","l","m","n","o","p","q","r","s","t","u","v","w","x","y","z"}," "&amp;$H47)))&gt;0,"; Mother: small first letter",""))&amp;IF($I47="","",IF($I47&lt;&gt;TRIM($I47),"; Father: extra spaces","")&amp;IF(SUMPRODUCT(--ISNUMBER(FIND(" "&amp;{"a","b","c","d","e","f","g","h","i","j","k","l","m","n","o","p","q","r","s","t","u","v","w","x","y","z"}," "&amp;$I47)))&gt;0,"; Father: small first letter",""))&amp;IF($J47="","",IF($J47&lt;&gt;TRIM($J47),"; Guardian: extra spaces","")&amp;IF(SUMPRODUCT(--ISNUMBER(FIND(" "&amp;{"a","b","c","d","e","f","g","h","i","j","k","l","m","n","o","p","q","r","s","t","u","v","w","x","y","z"}," "&amp;$J47)))&gt;0,"; Guardian: small first letter","")),3,300),"")</f>
        <v/>
      </c>
      <c r="X47" s="23" t="str">
        <f>IF(OR(NOT(COUNTA($B47:$T47)&gt;0),$F47=""),"",IF(NOT(ISNUMBER($F47)),"Not a date",IF(OR((YEAR(Setup!$B$8)-YEAR($F47)-IF(OR(MONTH($F47)&gt;MONTH(Setup!$B$8),AND(MONTH($F47)=MONTH(Setup!$B$8),DAY($F47)&gt;DAY(Setup!$B$8))),1,0))&lt;Setup!$B$11,(YEAR(Setup!$B$8)-YEAR($F47)-IF(OR(MONTH($F47)&gt;MONTH(Setup!$B$8),AND(MONTH($F47)=MONTH(Setup!$B$8),DAY($F47)&gt;DAY(Setup!$B$8))),1,0))&gt;Setup!$C$11),"Age "&amp;(YEAR(Setup!$B$8)-YEAR($F47)-IF(OR(MONTH($F47)&gt;MONTH(Setup!$B$8),AND(MONTH($F47)=MONTH(Setup!$B$8),DAY($F47)&gt;DAY(Setup!$B$8))),1,0))&amp;": check the date","")))</f>
        <v/>
      </c>
      <c r="Y47" s="23" t="str">
        <f>IF(COUNTA($B47:$T47)&gt;0,IF($M47="","English or Modern English missing",""),"")</f>
        <v/>
      </c>
      <c r="Z47" s="23" t="str">
        <f>IF(COUNTA($B47:$T47)&gt;0,IF(COUNTA($N47:$R47)&lt;4,"Needs 4 or 5, has "&amp;COUNTA($N47:$R47),""),"")</f>
        <v/>
      </c>
      <c r="AA47" s="23" t="str">
        <f>IF(COUNTA($B47:$T47)&gt;0,MID(IF(SUM($AD47)=0,"","; "&amp;INDEX(Subjects!$O$5:$O$29,$AE47)&amp;" with "&amp;INDEX(Subjects!$P$5:$P$29,$AE47)&amp;IF($AD47&gt;1," (+"&amp;($AD47-1)&amp;" more)",""))&amp;IF(SUMPRODUCT(($M47:$R47&lt;&gt;"")*(COUNTIF($M47:$R47,$M47:$R47&amp;"")&gt;1))&gt;0,"; Same subject twice",""),3,300),"")</f>
        <v/>
      </c>
      <c r="AB47" s="23" t="str">
        <f>IF(COUNTA($B47:$T47)&gt;0,MID(IF($S47&lt;&gt;"Y","; Photo","")&amp;IF($T47&lt;&gt;"Y","; Signature",""),3,50),"")</f>
        <v/>
      </c>
      <c r="AC47" s="24" t="str">
        <f>IF(COUNTA($B47:$T47)&gt;0,IF(SUMPRODUCT(--($V47:$AB47&lt;&gt;""))=0,"OK",SUMPRODUCT(--($V47:$AB47&lt;&gt;""))&amp;" to fix"),"")</f>
        <v/>
      </c>
      <c r="AD47" s="25" t="str">
        <f>IF(COUNTA($B47:$T47)&gt;0,SUMPRODUCT((Subjects!$O$5:$O$29&lt;&gt;"")*(Subjects!$P$5:$P$29&lt;&gt;"")*(COUNTIF($M47:$R47,Subjects!$O$5:$O$29&amp;"")&gt;0)*(COUNTIF($M47:$R47,Subjects!$P$5:$P$29&amp;"")&gt;0)),"")</f>
        <v/>
      </c>
      <c r="AE47" s="25" t="str">
        <f>IF(SUM($AD47)=0,"",LOOKUP(2,1/((Subjects!$O$5:$O$29&lt;&gt;"")*(Subjects!$P$5:$P$29&lt;&gt;"")*(COUNTIF($M47:$R47,Subjects!$O$5:$O$29&amp;"")&gt;0)*(COUNTIF($M47:$R47,Subjects!$P$5:$P$29&amp;"")&gt;0)),Subjects!$Q$5:$Q$29))</f>
        <v/>
      </c>
    </row>
    <row r="48" spans="1:31" x14ac:dyDescent="0.25">
      <c r="A48" s="19">
        <v>43</v>
      </c>
      <c r="B48" s="8"/>
      <c r="C48" s="20"/>
      <c r="D48" s="4"/>
      <c r="E48" s="8"/>
      <c r="F48" s="21"/>
      <c r="G48" s="8"/>
      <c r="H48" s="4"/>
      <c r="I48" s="4"/>
      <c r="J48" s="4"/>
      <c r="K48" s="8"/>
      <c r="L48" s="20"/>
      <c r="M48" s="4"/>
      <c r="N48" s="4"/>
      <c r="O48" s="4"/>
      <c r="P48" s="4"/>
      <c r="Q48" s="4"/>
      <c r="R48" s="4"/>
      <c r="S48" s="8"/>
      <c r="T48" s="8"/>
      <c r="U48" s="22" t="str">
        <f>IF(COUNTA($B48:$T48)&gt;0,COUNTA($M48:$R48),"")</f>
        <v/>
      </c>
      <c r="V48" s="23" t="str">
        <f>IF(COUNTA($B48:$T48)&gt;0,MID(IF($B48="","; Section","")&amp;IF($C48="","; Admission no.","")&amp;IF($D48="","; Name","")&amp;IF($E48="","; Gender","")&amp;IF($F48="","; Date of birth","")&amp;IF($G48="","; Nationality","")&amp;IF(COUNTA($H48:$J48)=0,"; Parent or guardian","")&amp;IF($K48="","; Class X board","")&amp;IF(AND($K48="Other board",$L48=""),"; Eligibility no.",""),3,300),"")</f>
        <v/>
      </c>
      <c r="W48" s="23" t="str">
        <f>IF(COUNTA($B48:$T48)&gt;0,MID(IF($D48="","",IF($D48&lt;&gt;TRIM($D48),"; Name: extra spaces","")&amp;IF(SUMPRODUCT(--ISNUMBER(FIND(" "&amp;{"a","b","c","d","e","f","g","h","i","j","k","l","m","n","o","p","q","r","s","t","u","v","w","x","y","z"}," "&amp;$D48)))&gt;0,"; Name: small first letter",""))&amp;IF($H48="","",IF($H48&lt;&gt;TRIM($H48),"; Mother: extra spaces","")&amp;IF(SUMPRODUCT(--ISNUMBER(FIND(" "&amp;{"a","b","c","d","e","f","g","h","i","j","k","l","m","n","o","p","q","r","s","t","u","v","w","x","y","z"}," "&amp;$H48)))&gt;0,"; Mother: small first letter",""))&amp;IF($I48="","",IF($I48&lt;&gt;TRIM($I48),"; Father: extra spaces","")&amp;IF(SUMPRODUCT(--ISNUMBER(FIND(" "&amp;{"a","b","c","d","e","f","g","h","i","j","k","l","m","n","o","p","q","r","s","t","u","v","w","x","y","z"}," "&amp;$I48)))&gt;0,"; Father: small first letter",""))&amp;IF($J48="","",IF($J48&lt;&gt;TRIM($J48),"; Guardian: extra spaces","")&amp;IF(SUMPRODUCT(--ISNUMBER(FIND(" "&amp;{"a","b","c","d","e","f","g","h","i","j","k","l","m","n","o","p","q","r","s","t","u","v","w","x","y","z"}," "&amp;$J48)))&gt;0,"; Guardian: small first letter","")),3,300),"")</f>
        <v/>
      </c>
      <c r="X48" s="23" t="str">
        <f>IF(OR(NOT(COUNTA($B48:$T48)&gt;0),$F48=""),"",IF(NOT(ISNUMBER($F48)),"Not a date",IF(OR((YEAR(Setup!$B$8)-YEAR($F48)-IF(OR(MONTH($F48)&gt;MONTH(Setup!$B$8),AND(MONTH($F48)=MONTH(Setup!$B$8),DAY($F48)&gt;DAY(Setup!$B$8))),1,0))&lt;Setup!$B$11,(YEAR(Setup!$B$8)-YEAR($F48)-IF(OR(MONTH($F48)&gt;MONTH(Setup!$B$8),AND(MONTH($F48)=MONTH(Setup!$B$8),DAY($F48)&gt;DAY(Setup!$B$8))),1,0))&gt;Setup!$C$11),"Age "&amp;(YEAR(Setup!$B$8)-YEAR($F48)-IF(OR(MONTH($F48)&gt;MONTH(Setup!$B$8),AND(MONTH($F48)=MONTH(Setup!$B$8),DAY($F48)&gt;DAY(Setup!$B$8))),1,0))&amp;": check the date","")))</f>
        <v/>
      </c>
      <c r="Y48" s="23" t="str">
        <f>IF(COUNTA($B48:$T48)&gt;0,IF($M48="","English or Modern English missing",""),"")</f>
        <v/>
      </c>
      <c r="Z48" s="23" t="str">
        <f>IF(COUNTA($B48:$T48)&gt;0,IF(COUNTA($N48:$R48)&lt;4,"Needs 4 or 5, has "&amp;COUNTA($N48:$R48),""),"")</f>
        <v/>
      </c>
      <c r="AA48" s="23" t="str">
        <f>IF(COUNTA($B48:$T48)&gt;0,MID(IF(SUM($AD48)=0,"","; "&amp;INDEX(Subjects!$O$5:$O$29,$AE48)&amp;" with "&amp;INDEX(Subjects!$P$5:$P$29,$AE48)&amp;IF($AD48&gt;1," (+"&amp;($AD48-1)&amp;" more)",""))&amp;IF(SUMPRODUCT(($M48:$R48&lt;&gt;"")*(COUNTIF($M48:$R48,$M48:$R48&amp;"")&gt;1))&gt;0,"; Same subject twice",""),3,300),"")</f>
        <v/>
      </c>
      <c r="AB48" s="23" t="str">
        <f>IF(COUNTA($B48:$T48)&gt;0,MID(IF($S48&lt;&gt;"Y","; Photo","")&amp;IF($T48&lt;&gt;"Y","; Signature",""),3,50),"")</f>
        <v/>
      </c>
      <c r="AC48" s="24" t="str">
        <f>IF(COUNTA($B48:$T48)&gt;0,IF(SUMPRODUCT(--($V48:$AB48&lt;&gt;""))=0,"OK",SUMPRODUCT(--($V48:$AB48&lt;&gt;""))&amp;" to fix"),"")</f>
        <v/>
      </c>
      <c r="AD48" s="25" t="str">
        <f>IF(COUNTA($B48:$T48)&gt;0,SUMPRODUCT((Subjects!$O$5:$O$29&lt;&gt;"")*(Subjects!$P$5:$P$29&lt;&gt;"")*(COUNTIF($M48:$R48,Subjects!$O$5:$O$29&amp;"")&gt;0)*(COUNTIF($M48:$R48,Subjects!$P$5:$P$29&amp;"")&gt;0)),"")</f>
        <v/>
      </c>
      <c r="AE48" s="25" t="str">
        <f>IF(SUM($AD48)=0,"",LOOKUP(2,1/((Subjects!$O$5:$O$29&lt;&gt;"")*(Subjects!$P$5:$P$29&lt;&gt;"")*(COUNTIF($M48:$R48,Subjects!$O$5:$O$29&amp;"")&gt;0)*(COUNTIF($M48:$R48,Subjects!$P$5:$P$29&amp;"")&gt;0)),Subjects!$Q$5:$Q$29))</f>
        <v/>
      </c>
    </row>
    <row r="49" spans="1:31" x14ac:dyDescent="0.25">
      <c r="A49" s="19">
        <v>44</v>
      </c>
      <c r="B49" s="8"/>
      <c r="C49" s="20"/>
      <c r="D49" s="4"/>
      <c r="E49" s="8"/>
      <c r="F49" s="21"/>
      <c r="G49" s="8"/>
      <c r="H49" s="4"/>
      <c r="I49" s="4"/>
      <c r="J49" s="4"/>
      <c r="K49" s="8"/>
      <c r="L49" s="20"/>
      <c r="M49" s="4"/>
      <c r="N49" s="4"/>
      <c r="O49" s="4"/>
      <c r="P49" s="4"/>
      <c r="Q49" s="4"/>
      <c r="R49" s="4"/>
      <c r="S49" s="8"/>
      <c r="T49" s="8"/>
      <c r="U49" s="22" t="str">
        <f>IF(COUNTA($B49:$T49)&gt;0,COUNTA($M49:$R49),"")</f>
        <v/>
      </c>
      <c r="V49" s="23" t="str">
        <f>IF(COUNTA($B49:$T49)&gt;0,MID(IF($B49="","; Section","")&amp;IF($C49="","; Admission no.","")&amp;IF($D49="","; Name","")&amp;IF($E49="","; Gender","")&amp;IF($F49="","; Date of birth","")&amp;IF($G49="","; Nationality","")&amp;IF(COUNTA($H49:$J49)=0,"; Parent or guardian","")&amp;IF($K49="","; Class X board","")&amp;IF(AND($K49="Other board",$L49=""),"; Eligibility no.",""),3,300),"")</f>
        <v/>
      </c>
      <c r="W49" s="23" t="str">
        <f>IF(COUNTA($B49:$T49)&gt;0,MID(IF($D49="","",IF($D49&lt;&gt;TRIM($D49),"; Name: extra spaces","")&amp;IF(SUMPRODUCT(--ISNUMBER(FIND(" "&amp;{"a","b","c","d","e","f","g","h","i","j","k","l","m","n","o","p","q","r","s","t","u","v","w","x","y","z"}," "&amp;$D49)))&gt;0,"; Name: small first letter",""))&amp;IF($H49="","",IF($H49&lt;&gt;TRIM($H49),"; Mother: extra spaces","")&amp;IF(SUMPRODUCT(--ISNUMBER(FIND(" "&amp;{"a","b","c","d","e","f","g","h","i","j","k","l","m","n","o","p","q","r","s","t","u","v","w","x","y","z"}," "&amp;$H49)))&gt;0,"; Mother: small first letter",""))&amp;IF($I49="","",IF($I49&lt;&gt;TRIM($I49),"; Father: extra spaces","")&amp;IF(SUMPRODUCT(--ISNUMBER(FIND(" "&amp;{"a","b","c","d","e","f","g","h","i","j","k","l","m","n","o","p","q","r","s","t","u","v","w","x","y","z"}," "&amp;$I49)))&gt;0,"; Father: small first letter",""))&amp;IF($J49="","",IF($J49&lt;&gt;TRIM($J49),"; Guardian: extra spaces","")&amp;IF(SUMPRODUCT(--ISNUMBER(FIND(" "&amp;{"a","b","c","d","e","f","g","h","i","j","k","l","m","n","o","p","q","r","s","t","u","v","w","x","y","z"}," "&amp;$J49)))&gt;0,"; Guardian: small first letter","")),3,300),"")</f>
        <v/>
      </c>
      <c r="X49" s="23" t="str">
        <f>IF(OR(NOT(COUNTA($B49:$T49)&gt;0),$F49=""),"",IF(NOT(ISNUMBER($F49)),"Not a date",IF(OR((YEAR(Setup!$B$8)-YEAR($F49)-IF(OR(MONTH($F49)&gt;MONTH(Setup!$B$8),AND(MONTH($F49)=MONTH(Setup!$B$8),DAY($F49)&gt;DAY(Setup!$B$8))),1,0))&lt;Setup!$B$11,(YEAR(Setup!$B$8)-YEAR($F49)-IF(OR(MONTH($F49)&gt;MONTH(Setup!$B$8),AND(MONTH($F49)=MONTH(Setup!$B$8),DAY($F49)&gt;DAY(Setup!$B$8))),1,0))&gt;Setup!$C$11),"Age "&amp;(YEAR(Setup!$B$8)-YEAR($F49)-IF(OR(MONTH($F49)&gt;MONTH(Setup!$B$8),AND(MONTH($F49)=MONTH(Setup!$B$8),DAY($F49)&gt;DAY(Setup!$B$8))),1,0))&amp;": check the date","")))</f>
        <v/>
      </c>
      <c r="Y49" s="23" t="str">
        <f>IF(COUNTA($B49:$T49)&gt;0,IF($M49="","English or Modern English missing",""),"")</f>
        <v/>
      </c>
      <c r="Z49" s="23" t="str">
        <f>IF(COUNTA($B49:$T49)&gt;0,IF(COUNTA($N49:$R49)&lt;4,"Needs 4 or 5, has "&amp;COUNTA($N49:$R49),""),"")</f>
        <v/>
      </c>
      <c r="AA49" s="23" t="str">
        <f>IF(COUNTA($B49:$T49)&gt;0,MID(IF(SUM($AD49)=0,"","; "&amp;INDEX(Subjects!$O$5:$O$29,$AE49)&amp;" with "&amp;INDEX(Subjects!$P$5:$P$29,$AE49)&amp;IF($AD49&gt;1," (+"&amp;($AD49-1)&amp;" more)",""))&amp;IF(SUMPRODUCT(($M49:$R49&lt;&gt;"")*(COUNTIF($M49:$R49,$M49:$R49&amp;"")&gt;1))&gt;0,"; Same subject twice",""),3,300),"")</f>
        <v/>
      </c>
      <c r="AB49" s="23" t="str">
        <f>IF(COUNTA($B49:$T49)&gt;0,MID(IF($S49&lt;&gt;"Y","; Photo","")&amp;IF($T49&lt;&gt;"Y","; Signature",""),3,50),"")</f>
        <v/>
      </c>
      <c r="AC49" s="24" t="str">
        <f>IF(COUNTA($B49:$T49)&gt;0,IF(SUMPRODUCT(--($V49:$AB49&lt;&gt;""))=0,"OK",SUMPRODUCT(--($V49:$AB49&lt;&gt;""))&amp;" to fix"),"")</f>
        <v/>
      </c>
      <c r="AD49" s="25" t="str">
        <f>IF(COUNTA($B49:$T49)&gt;0,SUMPRODUCT((Subjects!$O$5:$O$29&lt;&gt;"")*(Subjects!$P$5:$P$29&lt;&gt;"")*(COUNTIF($M49:$R49,Subjects!$O$5:$O$29&amp;"")&gt;0)*(COUNTIF($M49:$R49,Subjects!$P$5:$P$29&amp;"")&gt;0)),"")</f>
        <v/>
      </c>
      <c r="AE49" s="25" t="str">
        <f>IF(SUM($AD49)=0,"",LOOKUP(2,1/((Subjects!$O$5:$O$29&lt;&gt;"")*(Subjects!$P$5:$P$29&lt;&gt;"")*(COUNTIF($M49:$R49,Subjects!$O$5:$O$29&amp;"")&gt;0)*(COUNTIF($M49:$R49,Subjects!$P$5:$P$29&amp;"")&gt;0)),Subjects!$Q$5:$Q$29))</f>
        <v/>
      </c>
    </row>
    <row r="50" spans="1:31" x14ac:dyDescent="0.25">
      <c r="A50" s="19">
        <v>45</v>
      </c>
      <c r="B50" s="8"/>
      <c r="C50" s="20"/>
      <c r="D50" s="4"/>
      <c r="E50" s="8"/>
      <c r="F50" s="21"/>
      <c r="G50" s="8"/>
      <c r="H50" s="4"/>
      <c r="I50" s="4"/>
      <c r="J50" s="4"/>
      <c r="K50" s="8"/>
      <c r="L50" s="20"/>
      <c r="M50" s="4"/>
      <c r="N50" s="4"/>
      <c r="O50" s="4"/>
      <c r="P50" s="4"/>
      <c r="Q50" s="4"/>
      <c r="R50" s="4"/>
      <c r="S50" s="8"/>
      <c r="T50" s="8"/>
      <c r="U50" s="22" t="str">
        <f>IF(COUNTA($B50:$T50)&gt;0,COUNTA($M50:$R50),"")</f>
        <v/>
      </c>
      <c r="V50" s="23" t="str">
        <f>IF(COUNTA($B50:$T50)&gt;0,MID(IF($B50="","; Section","")&amp;IF($C50="","; Admission no.","")&amp;IF($D50="","; Name","")&amp;IF($E50="","; Gender","")&amp;IF($F50="","; Date of birth","")&amp;IF($G50="","; Nationality","")&amp;IF(COUNTA($H50:$J50)=0,"; Parent or guardian","")&amp;IF($K50="","; Class X board","")&amp;IF(AND($K50="Other board",$L50=""),"; Eligibility no.",""),3,300),"")</f>
        <v/>
      </c>
      <c r="W50" s="23" t="str">
        <f>IF(COUNTA($B50:$T50)&gt;0,MID(IF($D50="","",IF($D50&lt;&gt;TRIM($D50),"; Name: extra spaces","")&amp;IF(SUMPRODUCT(--ISNUMBER(FIND(" "&amp;{"a","b","c","d","e","f","g","h","i","j","k","l","m","n","o","p","q","r","s","t","u","v","w","x","y","z"}," "&amp;$D50)))&gt;0,"; Name: small first letter",""))&amp;IF($H50="","",IF($H50&lt;&gt;TRIM($H50),"; Mother: extra spaces","")&amp;IF(SUMPRODUCT(--ISNUMBER(FIND(" "&amp;{"a","b","c","d","e","f","g","h","i","j","k","l","m","n","o","p","q","r","s","t","u","v","w","x","y","z"}," "&amp;$H50)))&gt;0,"; Mother: small first letter",""))&amp;IF($I50="","",IF($I50&lt;&gt;TRIM($I50),"; Father: extra spaces","")&amp;IF(SUMPRODUCT(--ISNUMBER(FIND(" "&amp;{"a","b","c","d","e","f","g","h","i","j","k","l","m","n","o","p","q","r","s","t","u","v","w","x","y","z"}," "&amp;$I50)))&gt;0,"; Father: small first letter",""))&amp;IF($J50="","",IF($J50&lt;&gt;TRIM($J50),"; Guardian: extra spaces","")&amp;IF(SUMPRODUCT(--ISNUMBER(FIND(" "&amp;{"a","b","c","d","e","f","g","h","i","j","k","l","m","n","o","p","q","r","s","t","u","v","w","x","y","z"}," "&amp;$J50)))&gt;0,"; Guardian: small first letter","")),3,300),"")</f>
        <v/>
      </c>
      <c r="X50" s="23" t="str">
        <f>IF(OR(NOT(COUNTA($B50:$T50)&gt;0),$F50=""),"",IF(NOT(ISNUMBER($F50)),"Not a date",IF(OR((YEAR(Setup!$B$8)-YEAR($F50)-IF(OR(MONTH($F50)&gt;MONTH(Setup!$B$8),AND(MONTH($F50)=MONTH(Setup!$B$8),DAY($F50)&gt;DAY(Setup!$B$8))),1,0))&lt;Setup!$B$11,(YEAR(Setup!$B$8)-YEAR($F50)-IF(OR(MONTH($F50)&gt;MONTH(Setup!$B$8),AND(MONTH($F50)=MONTH(Setup!$B$8),DAY($F50)&gt;DAY(Setup!$B$8))),1,0))&gt;Setup!$C$11),"Age "&amp;(YEAR(Setup!$B$8)-YEAR($F50)-IF(OR(MONTH($F50)&gt;MONTH(Setup!$B$8),AND(MONTH($F50)=MONTH(Setup!$B$8),DAY($F50)&gt;DAY(Setup!$B$8))),1,0))&amp;": check the date","")))</f>
        <v/>
      </c>
      <c r="Y50" s="23" t="str">
        <f>IF(COUNTA($B50:$T50)&gt;0,IF($M50="","English or Modern English missing",""),"")</f>
        <v/>
      </c>
      <c r="Z50" s="23" t="str">
        <f>IF(COUNTA($B50:$T50)&gt;0,IF(COUNTA($N50:$R50)&lt;4,"Needs 4 or 5, has "&amp;COUNTA($N50:$R50),""),"")</f>
        <v/>
      </c>
      <c r="AA50" s="23" t="str">
        <f>IF(COUNTA($B50:$T50)&gt;0,MID(IF(SUM($AD50)=0,"","; "&amp;INDEX(Subjects!$O$5:$O$29,$AE50)&amp;" with "&amp;INDEX(Subjects!$P$5:$P$29,$AE50)&amp;IF($AD50&gt;1," (+"&amp;($AD50-1)&amp;" more)",""))&amp;IF(SUMPRODUCT(($M50:$R50&lt;&gt;"")*(COUNTIF($M50:$R50,$M50:$R50&amp;"")&gt;1))&gt;0,"; Same subject twice",""),3,300),"")</f>
        <v/>
      </c>
      <c r="AB50" s="23" t="str">
        <f>IF(COUNTA($B50:$T50)&gt;0,MID(IF($S50&lt;&gt;"Y","; Photo","")&amp;IF($T50&lt;&gt;"Y","; Signature",""),3,50),"")</f>
        <v/>
      </c>
      <c r="AC50" s="24" t="str">
        <f>IF(COUNTA($B50:$T50)&gt;0,IF(SUMPRODUCT(--($V50:$AB50&lt;&gt;""))=0,"OK",SUMPRODUCT(--($V50:$AB50&lt;&gt;""))&amp;" to fix"),"")</f>
        <v/>
      </c>
      <c r="AD50" s="25" t="str">
        <f>IF(COUNTA($B50:$T50)&gt;0,SUMPRODUCT((Subjects!$O$5:$O$29&lt;&gt;"")*(Subjects!$P$5:$P$29&lt;&gt;"")*(COUNTIF($M50:$R50,Subjects!$O$5:$O$29&amp;"")&gt;0)*(COUNTIF($M50:$R50,Subjects!$P$5:$P$29&amp;"")&gt;0)),"")</f>
        <v/>
      </c>
      <c r="AE50" s="25" t="str">
        <f>IF(SUM($AD50)=0,"",LOOKUP(2,1/((Subjects!$O$5:$O$29&lt;&gt;"")*(Subjects!$P$5:$P$29&lt;&gt;"")*(COUNTIF($M50:$R50,Subjects!$O$5:$O$29&amp;"")&gt;0)*(COUNTIF($M50:$R50,Subjects!$P$5:$P$29&amp;"")&gt;0)),Subjects!$Q$5:$Q$29))</f>
        <v/>
      </c>
    </row>
    <row r="51" spans="1:31" x14ac:dyDescent="0.25">
      <c r="A51" s="19">
        <v>46</v>
      </c>
      <c r="B51" s="8"/>
      <c r="C51" s="20"/>
      <c r="D51" s="4"/>
      <c r="E51" s="8"/>
      <c r="F51" s="21"/>
      <c r="G51" s="8"/>
      <c r="H51" s="4"/>
      <c r="I51" s="4"/>
      <c r="J51" s="4"/>
      <c r="K51" s="8"/>
      <c r="L51" s="20"/>
      <c r="M51" s="4"/>
      <c r="N51" s="4"/>
      <c r="O51" s="4"/>
      <c r="P51" s="4"/>
      <c r="Q51" s="4"/>
      <c r="R51" s="4"/>
      <c r="S51" s="8"/>
      <c r="T51" s="8"/>
      <c r="U51" s="22" t="str">
        <f>IF(COUNTA($B51:$T51)&gt;0,COUNTA($M51:$R51),"")</f>
        <v/>
      </c>
      <c r="V51" s="23" t="str">
        <f>IF(COUNTA($B51:$T51)&gt;0,MID(IF($B51="","; Section","")&amp;IF($C51="","; Admission no.","")&amp;IF($D51="","; Name","")&amp;IF($E51="","; Gender","")&amp;IF($F51="","; Date of birth","")&amp;IF($G51="","; Nationality","")&amp;IF(COUNTA($H51:$J51)=0,"; Parent or guardian","")&amp;IF($K51="","; Class X board","")&amp;IF(AND($K51="Other board",$L51=""),"; Eligibility no.",""),3,300),"")</f>
        <v/>
      </c>
      <c r="W51" s="23" t="str">
        <f>IF(COUNTA($B51:$T51)&gt;0,MID(IF($D51="","",IF($D51&lt;&gt;TRIM($D51),"; Name: extra spaces","")&amp;IF(SUMPRODUCT(--ISNUMBER(FIND(" "&amp;{"a","b","c","d","e","f","g","h","i","j","k","l","m","n","o","p","q","r","s","t","u","v","w","x","y","z"}," "&amp;$D51)))&gt;0,"; Name: small first letter",""))&amp;IF($H51="","",IF($H51&lt;&gt;TRIM($H51),"; Mother: extra spaces","")&amp;IF(SUMPRODUCT(--ISNUMBER(FIND(" "&amp;{"a","b","c","d","e","f","g","h","i","j","k","l","m","n","o","p","q","r","s","t","u","v","w","x","y","z"}," "&amp;$H51)))&gt;0,"; Mother: small first letter",""))&amp;IF($I51="","",IF($I51&lt;&gt;TRIM($I51),"; Father: extra spaces","")&amp;IF(SUMPRODUCT(--ISNUMBER(FIND(" "&amp;{"a","b","c","d","e","f","g","h","i","j","k","l","m","n","o","p","q","r","s","t","u","v","w","x","y","z"}," "&amp;$I51)))&gt;0,"; Father: small first letter",""))&amp;IF($J51="","",IF($J51&lt;&gt;TRIM($J51),"; Guardian: extra spaces","")&amp;IF(SUMPRODUCT(--ISNUMBER(FIND(" "&amp;{"a","b","c","d","e","f","g","h","i","j","k","l","m","n","o","p","q","r","s","t","u","v","w","x","y","z"}," "&amp;$J51)))&gt;0,"; Guardian: small first letter","")),3,300),"")</f>
        <v/>
      </c>
      <c r="X51" s="23" t="str">
        <f>IF(OR(NOT(COUNTA($B51:$T51)&gt;0),$F51=""),"",IF(NOT(ISNUMBER($F51)),"Not a date",IF(OR((YEAR(Setup!$B$8)-YEAR($F51)-IF(OR(MONTH($F51)&gt;MONTH(Setup!$B$8),AND(MONTH($F51)=MONTH(Setup!$B$8),DAY($F51)&gt;DAY(Setup!$B$8))),1,0))&lt;Setup!$B$11,(YEAR(Setup!$B$8)-YEAR($F51)-IF(OR(MONTH($F51)&gt;MONTH(Setup!$B$8),AND(MONTH($F51)=MONTH(Setup!$B$8),DAY($F51)&gt;DAY(Setup!$B$8))),1,0))&gt;Setup!$C$11),"Age "&amp;(YEAR(Setup!$B$8)-YEAR($F51)-IF(OR(MONTH($F51)&gt;MONTH(Setup!$B$8),AND(MONTH($F51)=MONTH(Setup!$B$8),DAY($F51)&gt;DAY(Setup!$B$8))),1,0))&amp;": check the date","")))</f>
        <v/>
      </c>
      <c r="Y51" s="23" t="str">
        <f>IF(COUNTA($B51:$T51)&gt;0,IF($M51="","English or Modern English missing",""),"")</f>
        <v/>
      </c>
      <c r="Z51" s="23" t="str">
        <f>IF(COUNTA($B51:$T51)&gt;0,IF(COUNTA($N51:$R51)&lt;4,"Needs 4 or 5, has "&amp;COUNTA($N51:$R51),""),"")</f>
        <v/>
      </c>
      <c r="AA51" s="23" t="str">
        <f>IF(COUNTA($B51:$T51)&gt;0,MID(IF(SUM($AD51)=0,"","; "&amp;INDEX(Subjects!$O$5:$O$29,$AE51)&amp;" with "&amp;INDEX(Subjects!$P$5:$P$29,$AE51)&amp;IF($AD51&gt;1," (+"&amp;($AD51-1)&amp;" more)",""))&amp;IF(SUMPRODUCT(($M51:$R51&lt;&gt;"")*(COUNTIF($M51:$R51,$M51:$R51&amp;"")&gt;1))&gt;0,"; Same subject twice",""),3,300),"")</f>
        <v/>
      </c>
      <c r="AB51" s="23" t="str">
        <f>IF(COUNTA($B51:$T51)&gt;0,MID(IF($S51&lt;&gt;"Y","; Photo","")&amp;IF($T51&lt;&gt;"Y","; Signature",""),3,50),"")</f>
        <v/>
      </c>
      <c r="AC51" s="24" t="str">
        <f>IF(COUNTA($B51:$T51)&gt;0,IF(SUMPRODUCT(--($V51:$AB51&lt;&gt;""))=0,"OK",SUMPRODUCT(--($V51:$AB51&lt;&gt;""))&amp;" to fix"),"")</f>
        <v/>
      </c>
      <c r="AD51" s="25" t="str">
        <f>IF(COUNTA($B51:$T51)&gt;0,SUMPRODUCT((Subjects!$O$5:$O$29&lt;&gt;"")*(Subjects!$P$5:$P$29&lt;&gt;"")*(COUNTIF($M51:$R51,Subjects!$O$5:$O$29&amp;"")&gt;0)*(COUNTIF($M51:$R51,Subjects!$P$5:$P$29&amp;"")&gt;0)),"")</f>
        <v/>
      </c>
      <c r="AE51" s="25" t="str">
        <f>IF(SUM($AD51)=0,"",LOOKUP(2,1/((Subjects!$O$5:$O$29&lt;&gt;"")*(Subjects!$P$5:$P$29&lt;&gt;"")*(COUNTIF($M51:$R51,Subjects!$O$5:$O$29&amp;"")&gt;0)*(COUNTIF($M51:$R51,Subjects!$P$5:$P$29&amp;"")&gt;0)),Subjects!$Q$5:$Q$29))</f>
        <v/>
      </c>
    </row>
    <row r="52" spans="1:31" x14ac:dyDescent="0.25">
      <c r="A52" s="19">
        <v>47</v>
      </c>
      <c r="B52" s="8"/>
      <c r="C52" s="20"/>
      <c r="D52" s="4"/>
      <c r="E52" s="8"/>
      <c r="F52" s="21"/>
      <c r="G52" s="8"/>
      <c r="H52" s="4"/>
      <c r="I52" s="4"/>
      <c r="J52" s="4"/>
      <c r="K52" s="8"/>
      <c r="L52" s="20"/>
      <c r="M52" s="4"/>
      <c r="N52" s="4"/>
      <c r="O52" s="4"/>
      <c r="P52" s="4"/>
      <c r="Q52" s="4"/>
      <c r="R52" s="4"/>
      <c r="S52" s="8"/>
      <c r="T52" s="8"/>
      <c r="U52" s="22" t="str">
        <f>IF(COUNTA($B52:$T52)&gt;0,COUNTA($M52:$R52),"")</f>
        <v/>
      </c>
      <c r="V52" s="23" t="str">
        <f>IF(COUNTA($B52:$T52)&gt;0,MID(IF($B52="","; Section","")&amp;IF($C52="","; Admission no.","")&amp;IF($D52="","; Name","")&amp;IF($E52="","; Gender","")&amp;IF($F52="","; Date of birth","")&amp;IF($G52="","; Nationality","")&amp;IF(COUNTA($H52:$J52)=0,"; Parent or guardian","")&amp;IF($K52="","; Class X board","")&amp;IF(AND($K52="Other board",$L52=""),"; Eligibility no.",""),3,300),"")</f>
        <v/>
      </c>
      <c r="W52" s="23" t="str">
        <f>IF(COUNTA($B52:$T52)&gt;0,MID(IF($D52="","",IF($D52&lt;&gt;TRIM($D52),"; Name: extra spaces","")&amp;IF(SUMPRODUCT(--ISNUMBER(FIND(" "&amp;{"a","b","c","d","e","f","g","h","i","j","k","l","m","n","o","p","q","r","s","t","u","v","w","x","y","z"}," "&amp;$D52)))&gt;0,"; Name: small first letter",""))&amp;IF($H52="","",IF($H52&lt;&gt;TRIM($H52),"; Mother: extra spaces","")&amp;IF(SUMPRODUCT(--ISNUMBER(FIND(" "&amp;{"a","b","c","d","e","f","g","h","i","j","k","l","m","n","o","p","q","r","s","t","u","v","w","x","y","z"}," "&amp;$H52)))&gt;0,"; Mother: small first letter",""))&amp;IF($I52="","",IF($I52&lt;&gt;TRIM($I52),"; Father: extra spaces","")&amp;IF(SUMPRODUCT(--ISNUMBER(FIND(" "&amp;{"a","b","c","d","e","f","g","h","i","j","k","l","m","n","o","p","q","r","s","t","u","v","w","x","y","z"}," "&amp;$I52)))&gt;0,"; Father: small first letter",""))&amp;IF($J52="","",IF($J52&lt;&gt;TRIM($J52),"; Guardian: extra spaces","")&amp;IF(SUMPRODUCT(--ISNUMBER(FIND(" "&amp;{"a","b","c","d","e","f","g","h","i","j","k","l","m","n","o","p","q","r","s","t","u","v","w","x","y","z"}," "&amp;$J52)))&gt;0,"; Guardian: small first letter","")),3,300),"")</f>
        <v/>
      </c>
      <c r="X52" s="23" t="str">
        <f>IF(OR(NOT(COUNTA($B52:$T52)&gt;0),$F52=""),"",IF(NOT(ISNUMBER($F52)),"Not a date",IF(OR((YEAR(Setup!$B$8)-YEAR($F52)-IF(OR(MONTH($F52)&gt;MONTH(Setup!$B$8),AND(MONTH($F52)=MONTH(Setup!$B$8),DAY($F52)&gt;DAY(Setup!$B$8))),1,0))&lt;Setup!$B$11,(YEAR(Setup!$B$8)-YEAR($F52)-IF(OR(MONTH($F52)&gt;MONTH(Setup!$B$8),AND(MONTH($F52)=MONTH(Setup!$B$8),DAY($F52)&gt;DAY(Setup!$B$8))),1,0))&gt;Setup!$C$11),"Age "&amp;(YEAR(Setup!$B$8)-YEAR($F52)-IF(OR(MONTH($F52)&gt;MONTH(Setup!$B$8),AND(MONTH($F52)=MONTH(Setup!$B$8),DAY($F52)&gt;DAY(Setup!$B$8))),1,0))&amp;": check the date","")))</f>
        <v/>
      </c>
      <c r="Y52" s="23" t="str">
        <f>IF(COUNTA($B52:$T52)&gt;0,IF($M52="","English or Modern English missing",""),"")</f>
        <v/>
      </c>
      <c r="Z52" s="23" t="str">
        <f>IF(COUNTA($B52:$T52)&gt;0,IF(COUNTA($N52:$R52)&lt;4,"Needs 4 or 5, has "&amp;COUNTA($N52:$R52),""),"")</f>
        <v/>
      </c>
      <c r="AA52" s="23" t="str">
        <f>IF(COUNTA($B52:$T52)&gt;0,MID(IF(SUM($AD52)=0,"","; "&amp;INDEX(Subjects!$O$5:$O$29,$AE52)&amp;" with "&amp;INDEX(Subjects!$P$5:$P$29,$AE52)&amp;IF($AD52&gt;1," (+"&amp;($AD52-1)&amp;" more)",""))&amp;IF(SUMPRODUCT(($M52:$R52&lt;&gt;"")*(COUNTIF($M52:$R52,$M52:$R52&amp;"")&gt;1))&gt;0,"; Same subject twice",""),3,300),"")</f>
        <v/>
      </c>
      <c r="AB52" s="23" t="str">
        <f>IF(COUNTA($B52:$T52)&gt;0,MID(IF($S52&lt;&gt;"Y","; Photo","")&amp;IF($T52&lt;&gt;"Y","; Signature",""),3,50),"")</f>
        <v/>
      </c>
      <c r="AC52" s="24" t="str">
        <f>IF(COUNTA($B52:$T52)&gt;0,IF(SUMPRODUCT(--($V52:$AB52&lt;&gt;""))=0,"OK",SUMPRODUCT(--($V52:$AB52&lt;&gt;""))&amp;" to fix"),"")</f>
        <v/>
      </c>
      <c r="AD52" s="25" t="str">
        <f>IF(COUNTA($B52:$T52)&gt;0,SUMPRODUCT((Subjects!$O$5:$O$29&lt;&gt;"")*(Subjects!$P$5:$P$29&lt;&gt;"")*(COUNTIF($M52:$R52,Subjects!$O$5:$O$29&amp;"")&gt;0)*(COUNTIF($M52:$R52,Subjects!$P$5:$P$29&amp;"")&gt;0)),"")</f>
        <v/>
      </c>
      <c r="AE52" s="25" t="str">
        <f>IF(SUM($AD52)=0,"",LOOKUP(2,1/((Subjects!$O$5:$O$29&lt;&gt;"")*(Subjects!$P$5:$P$29&lt;&gt;"")*(COUNTIF($M52:$R52,Subjects!$O$5:$O$29&amp;"")&gt;0)*(COUNTIF($M52:$R52,Subjects!$P$5:$P$29&amp;"")&gt;0)),Subjects!$Q$5:$Q$29))</f>
        <v/>
      </c>
    </row>
    <row r="53" spans="1:31" x14ac:dyDescent="0.25">
      <c r="A53" s="19">
        <v>48</v>
      </c>
      <c r="B53" s="8"/>
      <c r="C53" s="20"/>
      <c r="D53" s="4"/>
      <c r="E53" s="8"/>
      <c r="F53" s="21"/>
      <c r="G53" s="8"/>
      <c r="H53" s="4"/>
      <c r="I53" s="4"/>
      <c r="J53" s="4"/>
      <c r="K53" s="8"/>
      <c r="L53" s="20"/>
      <c r="M53" s="4"/>
      <c r="N53" s="4"/>
      <c r="O53" s="4"/>
      <c r="P53" s="4"/>
      <c r="Q53" s="4"/>
      <c r="R53" s="4"/>
      <c r="S53" s="8"/>
      <c r="T53" s="8"/>
      <c r="U53" s="22" t="str">
        <f>IF(COUNTA($B53:$T53)&gt;0,COUNTA($M53:$R53),"")</f>
        <v/>
      </c>
      <c r="V53" s="23" t="str">
        <f>IF(COUNTA($B53:$T53)&gt;0,MID(IF($B53="","; Section","")&amp;IF($C53="","; Admission no.","")&amp;IF($D53="","; Name","")&amp;IF($E53="","; Gender","")&amp;IF($F53="","; Date of birth","")&amp;IF($G53="","; Nationality","")&amp;IF(COUNTA($H53:$J53)=0,"; Parent or guardian","")&amp;IF($K53="","; Class X board","")&amp;IF(AND($K53="Other board",$L53=""),"; Eligibility no.",""),3,300),"")</f>
        <v/>
      </c>
      <c r="W53" s="23" t="str">
        <f>IF(COUNTA($B53:$T53)&gt;0,MID(IF($D53="","",IF($D53&lt;&gt;TRIM($D53),"; Name: extra spaces","")&amp;IF(SUMPRODUCT(--ISNUMBER(FIND(" "&amp;{"a","b","c","d","e","f","g","h","i","j","k","l","m","n","o","p","q","r","s","t","u","v","w","x","y","z"}," "&amp;$D53)))&gt;0,"; Name: small first letter",""))&amp;IF($H53="","",IF($H53&lt;&gt;TRIM($H53),"; Mother: extra spaces","")&amp;IF(SUMPRODUCT(--ISNUMBER(FIND(" "&amp;{"a","b","c","d","e","f","g","h","i","j","k","l","m","n","o","p","q","r","s","t","u","v","w","x","y","z"}," "&amp;$H53)))&gt;0,"; Mother: small first letter",""))&amp;IF($I53="","",IF($I53&lt;&gt;TRIM($I53),"; Father: extra spaces","")&amp;IF(SUMPRODUCT(--ISNUMBER(FIND(" "&amp;{"a","b","c","d","e","f","g","h","i","j","k","l","m","n","o","p","q","r","s","t","u","v","w","x","y","z"}," "&amp;$I53)))&gt;0,"; Father: small first letter",""))&amp;IF($J53="","",IF($J53&lt;&gt;TRIM($J53),"; Guardian: extra spaces","")&amp;IF(SUMPRODUCT(--ISNUMBER(FIND(" "&amp;{"a","b","c","d","e","f","g","h","i","j","k","l","m","n","o","p","q","r","s","t","u","v","w","x","y","z"}," "&amp;$J53)))&gt;0,"; Guardian: small first letter","")),3,300),"")</f>
        <v/>
      </c>
      <c r="X53" s="23" t="str">
        <f>IF(OR(NOT(COUNTA($B53:$T53)&gt;0),$F53=""),"",IF(NOT(ISNUMBER($F53)),"Not a date",IF(OR((YEAR(Setup!$B$8)-YEAR($F53)-IF(OR(MONTH($F53)&gt;MONTH(Setup!$B$8),AND(MONTH($F53)=MONTH(Setup!$B$8),DAY($F53)&gt;DAY(Setup!$B$8))),1,0))&lt;Setup!$B$11,(YEAR(Setup!$B$8)-YEAR($F53)-IF(OR(MONTH($F53)&gt;MONTH(Setup!$B$8),AND(MONTH($F53)=MONTH(Setup!$B$8),DAY($F53)&gt;DAY(Setup!$B$8))),1,0))&gt;Setup!$C$11),"Age "&amp;(YEAR(Setup!$B$8)-YEAR($F53)-IF(OR(MONTH($F53)&gt;MONTH(Setup!$B$8),AND(MONTH($F53)=MONTH(Setup!$B$8),DAY($F53)&gt;DAY(Setup!$B$8))),1,0))&amp;": check the date","")))</f>
        <v/>
      </c>
      <c r="Y53" s="23" t="str">
        <f>IF(COUNTA($B53:$T53)&gt;0,IF($M53="","English or Modern English missing",""),"")</f>
        <v/>
      </c>
      <c r="Z53" s="23" t="str">
        <f>IF(COUNTA($B53:$T53)&gt;0,IF(COUNTA($N53:$R53)&lt;4,"Needs 4 or 5, has "&amp;COUNTA($N53:$R53),""),"")</f>
        <v/>
      </c>
      <c r="AA53" s="23" t="str">
        <f>IF(COUNTA($B53:$T53)&gt;0,MID(IF(SUM($AD53)=0,"","; "&amp;INDEX(Subjects!$O$5:$O$29,$AE53)&amp;" with "&amp;INDEX(Subjects!$P$5:$P$29,$AE53)&amp;IF($AD53&gt;1," (+"&amp;($AD53-1)&amp;" more)",""))&amp;IF(SUMPRODUCT(($M53:$R53&lt;&gt;"")*(COUNTIF($M53:$R53,$M53:$R53&amp;"")&gt;1))&gt;0,"; Same subject twice",""),3,300),"")</f>
        <v/>
      </c>
      <c r="AB53" s="23" t="str">
        <f>IF(COUNTA($B53:$T53)&gt;0,MID(IF($S53&lt;&gt;"Y","; Photo","")&amp;IF($T53&lt;&gt;"Y","; Signature",""),3,50),"")</f>
        <v/>
      </c>
      <c r="AC53" s="24" t="str">
        <f>IF(COUNTA($B53:$T53)&gt;0,IF(SUMPRODUCT(--($V53:$AB53&lt;&gt;""))=0,"OK",SUMPRODUCT(--($V53:$AB53&lt;&gt;""))&amp;" to fix"),"")</f>
        <v/>
      </c>
      <c r="AD53" s="25" t="str">
        <f>IF(COUNTA($B53:$T53)&gt;0,SUMPRODUCT((Subjects!$O$5:$O$29&lt;&gt;"")*(Subjects!$P$5:$P$29&lt;&gt;"")*(COUNTIF($M53:$R53,Subjects!$O$5:$O$29&amp;"")&gt;0)*(COUNTIF($M53:$R53,Subjects!$P$5:$P$29&amp;"")&gt;0)),"")</f>
        <v/>
      </c>
      <c r="AE53" s="25" t="str">
        <f>IF(SUM($AD53)=0,"",LOOKUP(2,1/((Subjects!$O$5:$O$29&lt;&gt;"")*(Subjects!$P$5:$P$29&lt;&gt;"")*(COUNTIF($M53:$R53,Subjects!$O$5:$O$29&amp;"")&gt;0)*(COUNTIF($M53:$R53,Subjects!$P$5:$P$29&amp;"")&gt;0)),Subjects!$Q$5:$Q$29))</f>
        <v/>
      </c>
    </row>
    <row r="54" spans="1:31" x14ac:dyDescent="0.25">
      <c r="A54" s="19">
        <v>49</v>
      </c>
      <c r="B54" s="8"/>
      <c r="C54" s="20"/>
      <c r="D54" s="4"/>
      <c r="E54" s="8"/>
      <c r="F54" s="21"/>
      <c r="G54" s="8"/>
      <c r="H54" s="4"/>
      <c r="I54" s="4"/>
      <c r="J54" s="4"/>
      <c r="K54" s="8"/>
      <c r="L54" s="20"/>
      <c r="M54" s="4"/>
      <c r="N54" s="4"/>
      <c r="O54" s="4"/>
      <c r="P54" s="4"/>
      <c r="Q54" s="4"/>
      <c r="R54" s="4"/>
      <c r="S54" s="8"/>
      <c r="T54" s="8"/>
      <c r="U54" s="22" t="str">
        <f>IF(COUNTA($B54:$T54)&gt;0,COUNTA($M54:$R54),"")</f>
        <v/>
      </c>
      <c r="V54" s="23" t="str">
        <f>IF(COUNTA($B54:$T54)&gt;0,MID(IF($B54="","; Section","")&amp;IF($C54="","; Admission no.","")&amp;IF($D54="","; Name","")&amp;IF($E54="","; Gender","")&amp;IF($F54="","; Date of birth","")&amp;IF($G54="","; Nationality","")&amp;IF(COUNTA($H54:$J54)=0,"; Parent or guardian","")&amp;IF($K54="","; Class X board","")&amp;IF(AND($K54="Other board",$L54=""),"; Eligibility no.",""),3,300),"")</f>
        <v/>
      </c>
      <c r="W54" s="23" t="str">
        <f>IF(COUNTA($B54:$T54)&gt;0,MID(IF($D54="","",IF($D54&lt;&gt;TRIM($D54),"; Name: extra spaces","")&amp;IF(SUMPRODUCT(--ISNUMBER(FIND(" "&amp;{"a","b","c","d","e","f","g","h","i","j","k","l","m","n","o","p","q","r","s","t","u","v","w","x","y","z"}," "&amp;$D54)))&gt;0,"; Name: small first letter",""))&amp;IF($H54="","",IF($H54&lt;&gt;TRIM($H54),"; Mother: extra spaces","")&amp;IF(SUMPRODUCT(--ISNUMBER(FIND(" "&amp;{"a","b","c","d","e","f","g","h","i","j","k","l","m","n","o","p","q","r","s","t","u","v","w","x","y","z"}," "&amp;$H54)))&gt;0,"; Mother: small first letter",""))&amp;IF($I54="","",IF($I54&lt;&gt;TRIM($I54),"; Father: extra spaces","")&amp;IF(SUMPRODUCT(--ISNUMBER(FIND(" "&amp;{"a","b","c","d","e","f","g","h","i","j","k","l","m","n","o","p","q","r","s","t","u","v","w","x","y","z"}," "&amp;$I54)))&gt;0,"; Father: small first letter",""))&amp;IF($J54="","",IF($J54&lt;&gt;TRIM($J54),"; Guardian: extra spaces","")&amp;IF(SUMPRODUCT(--ISNUMBER(FIND(" "&amp;{"a","b","c","d","e","f","g","h","i","j","k","l","m","n","o","p","q","r","s","t","u","v","w","x","y","z"}," "&amp;$J54)))&gt;0,"; Guardian: small first letter","")),3,300),"")</f>
        <v/>
      </c>
      <c r="X54" s="23" t="str">
        <f>IF(OR(NOT(COUNTA($B54:$T54)&gt;0),$F54=""),"",IF(NOT(ISNUMBER($F54)),"Not a date",IF(OR((YEAR(Setup!$B$8)-YEAR($F54)-IF(OR(MONTH($F54)&gt;MONTH(Setup!$B$8),AND(MONTH($F54)=MONTH(Setup!$B$8),DAY($F54)&gt;DAY(Setup!$B$8))),1,0))&lt;Setup!$B$11,(YEAR(Setup!$B$8)-YEAR($F54)-IF(OR(MONTH($F54)&gt;MONTH(Setup!$B$8),AND(MONTH($F54)=MONTH(Setup!$B$8),DAY($F54)&gt;DAY(Setup!$B$8))),1,0))&gt;Setup!$C$11),"Age "&amp;(YEAR(Setup!$B$8)-YEAR($F54)-IF(OR(MONTH($F54)&gt;MONTH(Setup!$B$8),AND(MONTH($F54)=MONTH(Setup!$B$8),DAY($F54)&gt;DAY(Setup!$B$8))),1,0))&amp;": check the date","")))</f>
        <v/>
      </c>
      <c r="Y54" s="23" t="str">
        <f>IF(COUNTA($B54:$T54)&gt;0,IF($M54="","English or Modern English missing",""),"")</f>
        <v/>
      </c>
      <c r="Z54" s="23" t="str">
        <f>IF(COUNTA($B54:$T54)&gt;0,IF(COUNTA($N54:$R54)&lt;4,"Needs 4 or 5, has "&amp;COUNTA($N54:$R54),""),"")</f>
        <v/>
      </c>
      <c r="AA54" s="23" t="str">
        <f>IF(COUNTA($B54:$T54)&gt;0,MID(IF(SUM($AD54)=0,"","; "&amp;INDEX(Subjects!$O$5:$O$29,$AE54)&amp;" with "&amp;INDEX(Subjects!$P$5:$P$29,$AE54)&amp;IF($AD54&gt;1," (+"&amp;($AD54-1)&amp;" more)",""))&amp;IF(SUMPRODUCT(($M54:$R54&lt;&gt;"")*(COUNTIF($M54:$R54,$M54:$R54&amp;"")&gt;1))&gt;0,"; Same subject twice",""),3,300),"")</f>
        <v/>
      </c>
      <c r="AB54" s="23" t="str">
        <f>IF(COUNTA($B54:$T54)&gt;0,MID(IF($S54&lt;&gt;"Y","; Photo","")&amp;IF($T54&lt;&gt;"Y","; Signature",""),3,50),"")</f>
        <v/>
      </c>
      <c r="AC54" s="24" t="str">
        <f>IF(COUNTA($B54:$T54)&gt;0,IF(SUMPRODUCT(--($V54:$AB54&lt;&gt;""))=0,"OK",SUMPRODUCT(--($V54:$AB54&lt;&gt;""))&amp;" to fix"),"")</f>
        <v/>
      </c>
      <c r="AD54" s="25" t="str">
        <f>IF(COUNTA($B54:$T54)&gt;0,SUMPRODUCT((Subjects!$O$5:$O$29&lt;&gt;"")*(Subjects!$P$5:$P$29&lt;&gt;"")*(COUNTIF($M54:$R54,Subjects!$O$5:$O$29&amp;"")&gt;0)*(COUNTIF($M54:$R54,Subjects!$P$5:$P$29&amp;"")&gt;0)),"")</f>
        <v/>
      </c>
      <c r="AE54" s="25" t="str">
        <f>IF(SUM($AD54)=0,"",LOOKUP(2,1/((Subjects!$O$5:$O$29&lt;&gt;"")*(Subjects!$P$5:$P$29&lt;&gt;"")*(COUNTIF($M54:$R54,Subjects!$O$5:$O$29&amp;"")&gt;0)*(COUNTIF($M54:$R54,Subjects!$P$5:$P$29&amp;"")&gt;0)),Subjects!$Q$5:$Q$29))</f>
        <v/>
      </c>
    </row>
    <row r="55" spans="1:31" x14ac:dyDescent="0.25">
      <c r="A55" s="19">
        <v>50</v>
      </c>
      <c r="B55" s="8"/>
      <c r="C55" s="20"/>
      <c r="D55" s="4"/>
      <c r="E55" s="8"/>
      <c r="F55" s="21"/>
      <c r="G55" s="8"/>
      <c r="H55" s="4"/>
      <c r="I55" s="4"/>
      <c r="J55" s="4"/>
      <c r="K55" s="8"/>
      <c r="L55" s="20"/>
      <c r="M55" s="4"/>
      <c r="N55" s="4"/>
      <c r="O55" s="4"/>
      <c r="P55" s="4"/>
      <c r="Q55" s="4"/>
      <c r="R55" s="4"/>
      <c r="S55" s="8"/>
      <c r="T55" s="8"/>
      <c r="U55" s="22" t="str">
        <f>IF(COUNTA($B55:$T55)&gt;0,COUNTA($M55:$R55),"")</f>
        <v/>
      </c>
      <c r="V55" s="23" t="str">
        <f>IF(COUNTA($B55:$T55)&gt;0,MID(IF($B55="","; Section","")&amp;IF($C55="","; Admission no.","")&amp;IF($D55="","; Name","")&amp;IF($E55="","; Gender","")&amp;IF($F55="","; Date of birth","")&amp;IF($G55="","; Nationality","")&amp;IF(COUNTA($H55:$J55)=0,"; Parent or guardian","")&amp;IF($K55="","; Class X board","")&amp;IF(AND($K55="Other board",$L55=""),"; Eligibility no.",""),3,300),"")</f>
        <v/>
      </c>
      <c r="W55" s="23" t="str">
        <f>IF(COUNTA($B55:$T55)&gt;0,MID(IF($D55="","",IF($D55&lt;&gt;TRIM($D55),"; Name: extra spaces","")&amp;IF(SUMPRODUCT(--ISNUMBER(FIND(" "&amp;{"a","b","c","d","e","f","g","h","i","j","k","l","m","n","o","p","q","r","s","t","u","v","w","x","y","z"}," "&amp;$D55)))&gt;0,"; Name: small first letter",""))&amp;IF($H55="","",IF($H55&lt;&gt;TRIM($H55),"; Mother: extra spaces","")&amp;IF(SUMPRODUCT(--ISNUMBER(FIND(" "&amp;{"a","b","c","d","e","f","g","h","i","j","k","l","m","n","o","p","q","r","s","t","u","v","w","x","y","z"}," "&amp;$H55)))&gt;0,"; Mother: small first letter",""))&amp;IF($I55="","",IF($I55&lt;&gt;TRIM($I55),"; Father: extra spaces","")&amp;IF(SUMPRODUCT(--ISNUMBER(FIND(" "&amp;{"a","b","c","d","e","f","g","h","i","j","k","l","m","n","o","p","q","r","s","t","u","v","w","x","y","z"}," "&amp;$I55)))&gt;0,"; Father: small first letter",""))&amp;IF($J55="","",IF($J55&lt;&gt;TRIM($J55),"; Guardian: extra spaces","")&amp;IF(SUMPRODUCT(--ISNUMBER(FIND(" "&amp;{"a","b","c","d","e","f","g","h","i","j","k","l","m","n","o","p","q","r","s","t","u","v","w","x","y","z"}," "&amp;$J55)))&gt;0,"; Guardian: small first letter","")),3,300),"")</f>
        <v/>
      </c>
      <c r="X55" s="23" t="str">
        <f>IF(OR(NOT(COUNTA($B55:$T55)&gt;0),$F55=""),"",IF(NOT(ISNUMBER($F55)),"Not a date",IF(OR((YEAR(Setup!$B$8)-YEAR($F55)-IF(OR(MONTH($F55)&gt;MONTH(Setup!$B$8),AND(MONTH($F55)=MONTH(Setup!$B$8),DAY($F55)&gt;DAY(Setup!$B$8))),1,0))&lt;Setup!$B$11,(YEAR(Setup!$B$8)-YEAR($F55)-IF(OR(MONTH($F55)&gt;MONTH(Setup!$B$8),AND(MONTH($F55)=MONTH(Setup!$B$8),DAY($F55)&gt;DAY(Setup!$B$8))),1,0))&gt;Setup!$C$11),"Age "&amp;(YEAR(Setup!$B$8)-YEAR($F55)-IF(OR(MONTH($F55)&gt;MONTH(Setup!$B$8),AND(MONTH($F55)=MONTH(Setup!$B$8),DAY($F55)&gt;DAY(Setup!$B$8))),1,0))&amp;": check the date","")))</f>
        <v/>
      </c>
      <c r="Y55" s="23" t="str">
        <f>IF(COUNTA($B55:$T55)&gt;0,IF($M55="","English or Modern English missing",""),"")</f>
        <v/>
      </c>
      <c r="Z55" s="23" t="str">
        <f>IF(COUNTA($B55:$T55)&gt;0,IF(COUNTA($N55:$R55)&lt;4,"Needs 4 or 5, has "&amp;COUNTA($N55:$R55),""),"")</f>
        <v/>
      </c>
      <c r="AA55" s="23" t="str">
        <f>IF(COUNTA($B55:$T55)&gt;0,MID(IF(SUM($AD55)=0,"","; "&amp;INDEX(Subjects!$O$5:$O$29,$AE55)&amp;" with "&amp;INDEX(Subjects!$P$5:$P$29,$AE55)&amp;IF($AD55&gt;1," (+"&amp;($AD55-1)&amp;" more)",""))&amp;IF(SUMPRODUCT(($M55:$R55&lt;&gt;"")*(COUNTIF($M55:$R55,$M55:$R55&amp;"")&gt;1))&gt;0,"; Same subject twice",""),3,300),"")</f>
        <v/>
      </c>
      <c r="AB55" s="23" t="str">
        <f>IF(COUNTA($B55:$T55)&gt;0,MID(IF($S55&lt;&gt;"Y","; Photo","")&amp;IF($T55&lt;&gt;"Y","; Signature",""),3,50),"")</f>
        <v/>
      </c>
      <c r="AC55" s="24" t="str">
        <f>IF(COUNTA($B55:$T55)&gt;0,IF(SUMPRODUCT(--($V55:$AB55&lt;&gt;""))=0,"OK",SUMPRODUCT(--($V55:$AB55&lt;&gt;""))&amp;" to fix"),"")</f>
        <v/>
      </c>
      <c r="AD55" s="25" t="str">
        <f>IF(COUNTA($B55:$T55)&gt;0,SUMPRODUCT((Subjects!$O$5:$O$29&lt;&gt;"")*(Subjects!$P$5:$P$29&lt;&gt;"")*(COUNTIF($M55:$R55,Subjects!$O$5:$O$29&amp;"")&gt;0)*(COUNTIF($M55:$R55,Subjects!$P$5:$P$29&amp;"")&gt;0)),"")</f>
        <v/>
      </c>
      <c r="AE55" s="25" t="str">
        <f>IF(SUM($AD55)=0,"",LOOKUP(2,1/((Subjects!$O$5:$O$29&lt;&gt;"")*(Subjects!$P$5:$P$29&lt;&gt;"")*(COUNTIF($M55:$R55,Subjects!$O$5:$O$29&amp;"")&gt;0)*(COUNTIF($M55:$R55,Subjects!$P$5:$P$29&amp;"")&gt;0)),Subjects!$Q$5:$Q$29))</f>
        <v/>
      </c>
    </row>
    <row r="56" spans="1:31" x14ac:dyDescent="0.25">
      <c r="A56" s="19">
        <v>51</v>
      </c>
      <c r="B56" s="8"/>
      <c r="C56" s="20"/>
      <c r="D56" s="4"/>
      <c r="E56" s="8"/>
      <c r="F56" s="21"/>
      <c r="G56" s="8"/>
      <c r="H56" s="4"/>
      <c r="I56" s="4"/>
      <c r="J56" s="4"/>
      <c r="K56" s="8"/>
      <c r="L56" s="20"/>
      <c r="M56" s="4"/>
      <c r="N56" s="4"/>
      <c r="O56" s="4"/>
      <c r="P56" s="4"/>
      <c r="Q56" s="4"/>
      <c r="R56" s="4"/>
      <c r="S56" s="8"/>
      <c r="T56" s="8"/>
      <c r="U56" s="22" t="str">
        <f>IF(COUNTA($B56:$T56)&gt;0,COUNTA($M56:$R56),"")</f>
        <v/>
      </c>
      <c r="V56" s="23" t="str">
        <f>IF(COUNTA($B56:$T56)&gt;0,MID(IF($B56="","; Section","")&amp;IF($C56="","; Admission no.","")&amp;IF($D56="","; Name","")&amp;IF($E56="","; Gender","")&amp;IF($F56="","; Date of birth","")&amp;IF($G56="","; Nationality","")&amp;IF(COUNTA($H56:$J56)=0,"; Parent or guardian","")&amp;IF($K56="","; Class X board","")&amp;IF(AND($K56="Other board",$L56=""),"; Eligibility no.",""),3,300),"")</f>
        <v/>
      </c>
      <c r="W56" s="23" t="str">
        <f>IF(COUNTA($B56:$T56)&gt;0,MID(IF($D56="","",IF($D56&lt;&gt;TRIM($D56),"; Name: extra spaces","")&amp;IF(SUMPRODUCT(--ISNUMBER(FIND(" "&amp;{"a","b","c","d","e","f","g","h","i","j","k","l","m","n","o","p","q","r","s","t","u","v","w","x","y","z"}," "&amp;$D56)))&gt;0,"; Name: small first letter",""))&amp;IF($H56="","",IF($H56&lt;&gt;TRIM($H56),"; Mother: extra spaces","")&amp;IF(SUMPRODUCT(--ISNUMBER(FIND(" "&amp;{"a","b","c","d","e","f","g","h","i","j","k","l","m","n","o","p","q","r","s","t","u","v","w","x","y","z"}," "&amp;$H56)))&gt;0,"; Mother: small first letter",""))&amp;IF($I56="","",IF($I56&lt;&gt;TRIM($I56),"; Father: extra spaces","")&amp;IF(SUMPRODUCT(--ISNUMBER(FIND(" "&amp;{"a","b","c","d","e","f","g","h","i","j","k","l","m","n","o","p","q","r","s","t","u","v","w","x","y","z"}," "&amp;$I56)))&gt;0,"; Father: small first letter",""))&amp;IF($J56="","",IF($J56&lt;&gt;TRIM($J56),"; Guardian: extra spaces","")&amp;IF(SUMPRODUCT(--ISNUMBER(FIND(" "&amp;{"a","b","c","d","e","f","g","h","i","j","k","l","m","n","o","p","q","r","s","t","u","v","w","x","y","z"}," "&amp;$J56)))&gt;0,"; Guardian: small first letter","")),3,300),"")</f>
        <v/>
      </c>
      <c r="X56" s="23" t="str">
        <f>IF(OR(NOT(COUNTA($B56:$T56)&gt;0),$F56=""),"",IF(NOT(ISNUMBER($F56)),"Not a date",IF(OR((YEAR(Setup!$B$8)-YEAR($F56)-IF(OR(MONTH($F56)&gt;MONTH(Setup!$B$8),AND(MONTH($F56)=MONTH(Setup!$B$8),DAY($F56)&gt;DAY(Setup!$B$8))),1,0))&lt;Setup!$B$11,(YEAR(Setup!$B$8)-YEAR($F56)-IF(OR(MONTH($F56)&gt;MONTH(Setup!$B$8),AND(MONTH($F56)=MONTH(Setup!$B$8),DAY($F56)&gt;DAY(Setup!$B$8))),1,0))&gt;Setup!$C$11),"Age "&amp;(YEAR(Setup!$B$8)-YEAR($F56)-IF(OR(MONTH($F56)&gt;MONTH(Setup!$B$8),AND(MONTH($F56)=MONTH(Setup!$B$8),DAY($F56)&gt;DAY(Setup!$B$8))),1,0))&amp;": check the date","")))</f>
        <v/>
      </c>
      <c r="Y56" s="23" t="str">
        <f>IF(COUNTA($B56:$T56)&gt;0,IF($M56="","English or Modern English missing",""),"")</f>
        <v/>
      </c>
      <c r="Z56" s="23" t="str">
        <f>IF(COUNTA($B56:$T56)&gt;0,IF(COUNTA($N56:$R56)&lt;4,"Needs 4 or 5, has "&amp;COUNTA($N56:$R56),""),"")</f>
        <v/>
      </c>
      <c r="AA56" s="23" t="str">
        <f>IF(COUNTA($B56:$T56)&gt;0,MID(IF(SUM($AD56)=0,"","; "&amp;INDEX(Subjects!$O$5:$O$29,$AE56)&amp;" with "&amp;INDEX(Subjects!$P$5:$P$29,$AE56)&amp;IF($AD56&gt;1," (+"&amp;($AD56-1)&amp;" more)",""))&amp;IF(SUMPRODUCT(($M56:$R56&lt;&gt;"")*(COUNTIF($M56:$R56,$M56:$R56&amp;"")&gt;1))&gt;0,"; Same subject twice",""),3,300),"")</f>
        <v/>
      </c>
      <c r="AB56" s="23" t="str">
        <f>IF(COUNTA($B56:$T56)&gt;0,MID(IF($S56&lt;&gt;"Y","; Photo","")&amp;IF($T56&lt;&gt;"Y","; Signature",""),3,50),"")</f>
        <v/>
      </c>
      <c r="AC56" s="24" t="str">
        <f>IF(COUNTA($B56:$T56)&gt;0,IF(SUMPRODUCT(--($V56:$AB56&lt;&gt;""))=0,"OK",SUMPRODUCT(--($V56:$AB56&lt;&gt;""))&amp;" to fix"),"")</f>
        <v/>
      </c>
      <c r="AD56" s="25" t="str">
        <f>IF(COUNTA($B56:$T56)&gt;0,SUMPRODUCT((Subjects!$O$5:$O$29&lt;&gt;"")*(Subjects!$P$5:$P$29&lt;&gt;"")*(COUNTIF($M56:$R56,Subjects!$O$5:$O$29&amp;"")&gt;0)*(COUNTIF($M56:$R56,Subjects!$P$5:$P$29&amp;"")&gt;0)),"")</f>
        <v/>
      </c>
      <c r="AE56" s="25" t="str">
        <f>IF(SUM($AD56)=0,"",LOOKUP(2,1/((Subjects!$O$5:$O$29&lt;&gt;"")*(Subjects!$P$5:$P$29&lt;&gt;"")*(COUNTIF($M56:$R56,Subjects!$O$5:$O$29&amp;"")&gt;0)*(COUNTIF($M56:$R56,Subjects!$P$5:$P$29&amp;"")&gt;0)),Subjects!$Q$5:$Q$29))</f>
        <v/>
      </c>
    </row>
    <row r="57" spans="1:31" x14ac:dyDescent="0.25">
      <c r="A57" s="19">
        <v>52</v>
      </c>
      <c r="B57" s="8"/>
      <c r="C57" s="20"/>
      <c r="D57" s="4"/>
      <c r="E57" s="8"/>
      <c r="F57" s="21"/>
      <c r="G57" s="8"/>
      <c r="H57" s="4"/>
      <c r="I57" s="4"/>
      <c r="J57" s="4"/>
      <c r="K57" s="8"/>
      <c r="L57" s="20"/>
      <c r="M57" s="4"/>
      <c r="N57" s="4"/>
      <c r="O57" s="4"/>
      <c r="P57" s="4"/>
      <c r="Q57" s="4"/>
      <c r="R57" s="4"/>
      <c r="S57" s="8"/>
      <c r="T57" s="8"/>
      <c r="U57" s="22" t="str">
        <f>IF(COUNTA($B57:$T57)&gt;0,COUNTA($M57:$R57),"")</f>
        <v/>
      </c>
      <c r="V57" s="23" t="str">
        <f>IF(COUNTA($B57:$T57)&gt;0,MID(IF($B57="","; Section","")&amp;IF($C57="","; Admission no.","")&amp;IF($D57="","; Name","")&amp;IF($E57="","; Gender","")&amp;IF($F57="","; Date of birth","")&amp;IF($G57="","; Nationality","")&amp;IF(COUNTA($H57:$J57)=0,"; Parent or guardian","")&amp;IF($K57="","; Class X board","")&amp;IF(AND($K57="Other board",$L57=""),"; Eligibility no.",""),3,300),"")</f>
        <v/>
      </c>
      <c r="W57" s="23" t="str">
        <f>IF(COUNTA($B57:$T57)&gt;0,MID(IF($D57="","",IF($D57&lt;&gt;TRIM($D57),"; Name: extra spaces","")&amp;IF(SUMPRODUCT(--ISNUMBER(FIND(" "&amp;{"a","b","c","d","e","f","g","h","i","j","k","l","m","n","o","p","q","r","s","t","u","v","w","x","y","z"}," "&amp;$D57)))&gt;0,"; Name: small first letter",""))&amp;IF($H57="","",IF($H57&lt;&gt;TRIM($H57),"; Mother: extra spaces","")&amp;IF(SUMPRODUCT(--ISNUMBER(FIND(" "&amp;{"a","b","c","d","e","f","g","h","i","j","k","l","m","n","o","p","q","r","s","t","u","v","w","x","y","z"}," "&amp;$H57)))&gt;0,"; Mother: small first letter",""))&amp;IF($I57="","",IF($I57&lt;&gt;TRIM($I57),"; Father: extra spaces","")&amp;IF(SUMPRODUCT(--ISNUMBER(FIND(" "&amp;{"a","b","c","d","e","f","g","h","i","j","k","l","m","n","o","p","q","r","s","t","u","v","w","x","y","z"}," "&amp;$I57)))&gt;0,"; Father: small first letter",""))&amp;IF($J57="","",IF($J57&lt;&gt;TRIM($J57),"; Guardian: extra spaces","")&amp;IF(SUMPRODUCT(--ISNUMBER(FIND(" "&amp;{"a","b","c","d","e","f","g","h","i","j","k","l","m","n","o","p","q","r","s","t","u","v","w","x","y","z"}," "&amp;$J57)))&gt;0,"; Guardian: small first letter","")),3,300),"")</f>
        <v/>
      </c>
      <c r="X57" s="23" t="str">
        <f>IF(OR(NOT(COUNTA($B57:$T57)&gt;0),$F57=""),"",IF(NOT(ISNUMBER($F57)),"Not a date",IF(OR((YEAR(Setup!$B$8)-YEAR($F57)-IF(OR(MONTH($F57)&gt;MONTH(Setup!$B$8),AND(MONTH($F57)=MONTH(Setup!$B$8),DAY($F57)&gt;DAY(Setup!$B$8))),1,0))&lt;Setup!$B$11,(YEAR(Setup!$B$8)-YEAR($F57)-IF(OR(MONTH($F57)&gt;MONTH(Setup!$B$8),AND(MONTH($F57)=MONTH(Setup!$B$8),DAY($F57)&gt;DAY(Setup!$B$8))),1,0))&gt;Setup!$C$11),"Age "&amp;(YEAR(Setup!$B$8)-YEAR($F57)-IF(OR(MONTH($F57)&gt;MONTH(Setup!$B$8),AND(MONTH($F57)=MONTH(Setup!$B$8),DAY($F57)&gt;DAY(Setup!$B$8))),1,0))&amp;": check the date","")))</f>
        <v/>
      </c>
      <c r="Y57" s="23" t="str">
        <f>IF(COUNTA($B57:$T57)&gt;0,IF($M57="","English or Modern English missing",""),"")</f>
        <v/>
      </c>
      <c r="Z57" s="23" t="str">
        <f>IF(COUNTA($B57:$T57)&gt;0,IF(COUNTA($N57:$R57)&lt;4,"Needs 4 or 5, has "&amp;COUNTA($N57:$R57),""),"")</f>
        <v/>
      </c>
      <c r="AA57" s="23" t="str">
        <f>IF(COUNTA($B57:$T57)&gt;0,MID(IF(SUM($AD57)=0,"","; "&amp;INDEX(Subjects!$O$5:$O$29,$AE57)&amp;" with "&amp;INDEX(Subjects!$P$5:$P$29,$AE57)&amp;IF($AD57&gt;1," (+"&amp;($AD57-1)&amp;" more)",""))&amp;IF(SUMPRODUCT(($M57:$R57&lt;&gt;"")*(COUNTIF($M57:$R57,$M57:$R57&amp;"")&gt;1))&gt;0,"; Same subject twice",""),3,300),"")</f>
        <v/>
      </c>
      <c r="AB57" s="23" t="str">
        <f>IF(COUNTA($B57:$T57)&gt;0,MID(IF($S57&lt;&gt;"Y","; Photo","")&amp;IF($T57&lt;&gt;"Y","; Signature",""),3,50),"")</f>
        <v/>
      </c>
      <c r="AC57" s="24" t="str">
        <f>IF(COUNTA($B57:$T57)&gt;0,IF(SUMPRODUCT(--($V57:$AB57&lt;&gt;""))=0,"OK",SUMPRODUCT(--($V57:$AB57&lt;&gt;""))&amp;" to fix"),"")</f>
        <v/>
      </c>
      <c r="AD57" s="25" t="str">
        <f>IF(COUNTA($B57:$T57)&gt;0,SUMPRODUCT((Subjects!$O$5:$O$29&lt;&gt;"")*(Subjects!$P$5:$P$29&lt;&gt;"")*(COUNTIF($M57:$R57,Subjects!$O$5:$O$29&amp;"")&gt;0)*(COUNTIF($M57:$R57,Subjects!$P$5:$P$29&amp;"")&gt;0)),"")</f>
        <v/>
      </c>
      <c r="AE57" s="25" t="str">
        <f>IF(SUM($AD57)=0,"",LOOKUP(2,1/((Subjects!$O$5:$O$29&lt;&gt;"")*(Subjects!$P$5:$P$29&lt;&gt;"")*(COUNTIF($M57:$R57,Subjects!$O$5:$O$29&amp;"")&gt;0)*(COUNTIF($M57:$R57,Subjects!$P$5:$P$29&amp;"")&gt;0)),Subjects!$Q$5:$Q$29))</f>
        <v/>
      </c>
    </row>
    <row r="58" spans="1:31" x14ac:dyDescent="0.25">
      <c r="A58" s="19">
        <v>53</v>
      </c>
      <c r="B58" s="8"/>
      <c r="C58" s="20"/>
      <c r="D58" s="4"/>
      <c r="E58" s="8"/>
      <c r="F58" s="21"/>
      <c r="G58" s="8"/>
      <c r="H58" s="4"/>
      <c r="I58" s="4"/>
      <c r="J58" s="4"/>
      <c r="K58" s="8"/>
      <c r="L58" s="20"/>
      <c r="M58" s="4"/>
      <c r="N58" s="4"/>
      <c r="O58" s="4"/>
      <c r="P58" s="4"/>
      <c r="Q58" s="4"/>
      <c r="R58" s="4"/>
      <c r="S58" s="8"/>
      <c r="T58" s="8"/>
      <c r="U58" s="22" t="str">
        <f>IF(COUNTA($B58:$T58)&gt;0,COUNTA($M58:$R58),"")</f>
        <v/>
      </c>
      <c r="V58" s="23" t="str">
        <f>IF(COUNTA($B58:$T58)&gt;0,MID(IF($B58="","; Section","")&amp;IF($C58="","; Admission no.","")&amp;IF($D58="","; Name","")&amp;IF($E58="","; Gender","")&amp;IF($F58="","; Date of birth","")&amp;IF($G58="","; Nationality","")&amp;IF(COUNTA($H58:$J58)=0,"; Parent or guardian","")&amp;IF($K58="","; Class X board","")&amp;IF(AND($K58="Other board",$L58=""),"; Eligibility no.",""),3,300),"")</f>
        <v/>
      </c>
      <c r="W58" s="23" t="str">
        <f>IF(COUNTA($B58:$T58)&gt;0,MID(IF($D58="","",IF($D58&lt;&gt;TRIM($D58),"; Name: extra spaces","")&amp;IF(SUMPRODUCT(--ISNUMBER(FIND(" "&amp;{"a","b","c","d","e","f","g","h","i","j","k","l","m","n","o","p","q","r","s","t","u","v","w","x","y","z"}," "&amp;$D58)))&gt;0,"; Name: small first letter",""))&amp;IF($H58="","",IF($H58&lt;&gt;TRIM($H58),"; Mother: extra spaces","")&amp;IF(SUMPRODUCT(--ISNUMBER(FIND(" "&amp;{"a","b","c","d","e","f","g","h","i","j","k","l","m","n","o","p","q","r","s","t","u","v","w","x","y","z"}," "&amp;$H58)))&gt;0,"; Mother: small first letter",""))&amp;IF($I58="","",IF($I58&lt;&gt;TRIM($I58),"; Father: extra spaces","")&amp;IF(SUMPRODUCT(--ISNUMBER(FIND(" "&amp;{"a","b","c","d","e","f","g","h","i","j","k","l","m","n","o","p","q","r","s","t","u","v","w","x","y","z"}," "&amp;$I58)))&gt;0,"; Father: small first letter",""))&amp;IF($J58="","",IF($J58&lt;&gt;TRIM($J58),"; Guardian: extra spaces","")&amp;IF(SUMPRODUCT(--ISNUMBER(FIND(" "&amp;{"a","b","c","d","e","f","g","h","i","j","k","l","m","n","o","p","q","r","s","t","u","v","w","x","y","z"}," "&amp;$J58)))&gt;0,"; Guardian: small first letter","")),3,300),"")</f>
        <v/>
      </c>
      <c r="X58" s="23" t="str">
        <f>IF(OR(NOT(COUNTA($B58:$T58)&gt;0),$F58=""),"",IF(NOT(ISNUMBER($F58)),"Not a date",IF(OR((YEAR(Setup!$B$8)-YEAR($F58)-IF(OR(MONTH($F58)&gt;MONTH(Setup!$B$8),AND(MONTH($F58)=MONTH(Setup!$B$8),DAY($F58)&gt;DAY(Setup!$B$8))),1,0))&lt;Setup!$B$11,(YEAR(Setup!$B$8)-YEAR($F58)-IF(OR(MONTH($F58)&gt;MONTH(Setup!$B$8),AND(MONTH($F58)=MONTH(Setup!$B$8),DAY($F58)&gt;DAY(Setup!$B$8))),1,0))&gt;Setup!$C$11),"Age "&amp;(YEAR(Setup!$B$8)-YEAR($F58)-IF(OR(MONTH($F58)&gt;MONTH(Setup!$B$8),AND(MONTH($F58)=MONTH(Setup!$B$8),DAY($F58)&gt;DAY(Setup!$B$8))),1,0))&amp;": check the date","")))</f>
        <v/>
      </c>
      <c r="Y58" s="23" t="str">
        <f>IF(COUNTA($B58:$T58)&gt;0,IF($M58="","English or Modern English missing",""),"")</f>
        <v/>
      </c>
      <c r="Z58" s="23" t="str">
        <f>IF(COUNTA($B58:$T58)&gt;0,IF(COUNTA($N58:$R58)&lt;4,"Needs 4 or 5, has "&amp;COUNTA($N58:$R58),""),"")</f>
        <v/>
      </c>
      <c r="AA58" s="23" t="str">
        <f>IF(COUNTA($B58:$T58)&gt;0,MID(IF(SUM($AD58)=0,"","; "&amp;INDEX(Subjects!$O$5:$O$29,$AE58)&amp;" with "&amp;INDEX(Subjects!$P$5:$P$29,$AE58)&amp;IF($AD58&gt;1," (+"&amp;($AD58-1)&amp;" more)",""))&amp;IF(SUMPRODUCT(($M58:$R58&lt;&gt;"")*(COUNTIF($M58:$R58,$M58:$R58&amp;"")&gt;1))&gt;0,"; Same subject twice",""),3,300),"")</f>
        <v/>
      </c>
      <c r="AB58" s="23" t="str">
        <f>IF(COUNTA($B58:$T58)&gt;0,MID(IF($S58&lt;&gt;"Y","; Photo","")&amp;IF($T58&lt;&gt;"Y","; Signature",""),3,50),"")</f>
        <v/>
      </c>
      <c r="AC58" s="24" t="str">
        <f>IF(COUNTA($B58:$T58)&gt;0,IF(SUMPRODUCT(--($V58:$AB58&lt;&gt;""))=0,"OK",SUMPRODUCT(--($V58:$AB58&lt;&gt;""))&amp;" to fix"),"")</f>
        <v/>
      </c>
      <c r="AD58" s="25" t="str">
        <f>IF(COUNTA($B58:$T58)&gt;0,SUMPRODUCT((Subjects!$O$5:$O$29&lt;&gt;"")*(Subjects!$P$5:$P$29&lt;&gt;"")*(COUNTIF($M58:$R58,Subjects!$O$5:$O$29&amp;"")&gt;0)*(COUNTIF($M58:$R58,Subjects!$P$5:$P$29&amp;"")&gt;0)),"")</f>
        <v/>
      </c>
      <c r="AE58" s="25" t="str">
        <f>IF(SUM($AD58)=0,"",LOOKUP(2,1/((Subjects!$O$5:$O$29&lt;&gt;"")*(Subjects!$P$5:$P$29&lt;&gt;"")*(COUNTIF($M58:$R58,Subjects!$O$5:$O$29&amp;"")&gt;0)*(COUNTIF($M58:$R58,Subjects!$P$5:$P$29&amp;"")&gt;0)),Subjects!$Q$5:$Q$29))</f>
        <v/>
      </c>
    </row>
    <row r="59" spans="1:31" x14ac:dyDescent="0.25">
      <c r="A59" s="19">
        <v>54</v>
      </c>
      <c r="B59" s="8"/>
      <c r="C59" s="20"/>
      <c r="D59" s="4"/>
      <c r="E59" s="8"/>
      <c r="F59" s="21"/>
      <c r="G59" s="8"/>
      <c r="H59" s="4"/>
      <c r="I59" s="4"/>
      <c r="J59" s="4"/>
      <c r="K59" s="8"/>
      <c r="L59" s="20"/>
      <c r="M59" s="4"/>
      <c r="N59" s="4"/>
      <c r="O59" s="4"/>
      <c r="P59" s="4"/>
      <c r="Q59" s="4"/>
      <c r="R59" s="4"/>
      <c r="S59" s="8"/>
      <c r="T59" s="8"/>
      <c r="U59" s="22" t="str">
        <f>IF(COUNTA($B59:$T59)&gt;0,COUNTA($M59:$R59),"")</f>
        <v/>
      </c>
      <c r="V59" s="23" t="str">
        <f>IF(COUNTA($B59:$T59)&gt;0,MID(IF($B59="","; Section","")&amp;IF($C59="","; Admission no.","")&amp;IF($D59="","; Name","")&amp;IF($E59="","; Gender","")&amp;IF($F59="","; Date of birth","")&amp;IF($G59="","; Nationality","")&amp;IF(COUNTA($H59:$J59)=0,"; Parent or guardian","")&amp;IF($K59="","; Class X board","")&amp;IF(AND($K59="Other board",$L59=""),"; Eligibility no.",""),3,300),"")</f>
        <v/>
      </c>
      <c r="W59" s="23" t="str">
        <f>IF(COUNTA($B59:$T59)&gt;0,MID(IF($D59="","",IF($D59&lt;&gt;TRIM($D59),"; Name: extra spaces","")&amp;IF(SUMPRODUCT(--ISNUMBER(FIND(" "&amp;{"a","b","c","d","e","f","g","h","i","j","k","l","m","n","o","p","q","r","s","t","u","v","w","x","y","z"}," "&amp;$D59)))&gt;0,"; Name: small first letter",""))&amp;IF($H59="","",IF($H59&lt;&gt;TRIM($H59),"; Mother: extra spaces","")&amp;IF(SUMPRODUCT(--ISNUMBER(FIND(" "&amp;{"a","b","c","d","e","f","g","h","i","j","k","l","m","n","o","p","q","r","s","t","u","v","w","x","y","z"}," "&amp;$H59)))&gt;0,"; Mother: small first letter",""))&amp;IF($I59="","",IF($I59&lt;&gt;TRIM($I59),"; Father: extra spaces","")&amp;IF(SUMPRODUCT(--ISNUMBER(FIND(" "&amp;{"a","b","c","d","e","f","g","h","i","j","k","l","m","n","o","p","q","r","s","t","u","v","w","x","y","z"}," "&amp;$I59)))&gt;0,"; Father: small first letter",""))&amp;IF($J59="","",IF($J59&lt;&gt;TRIM($J59),"; Guardian: extra spaces","")&amp;IF(SUMPRODUCT(--ISNUMBER(FIND(" "&amp;{"a","b","c","d","e","f","g","h","i","j","k","l","m","n","o","p","q","r","s","t","u","v","w","x","y","z"}," "&amp;$J59)))&gt;0,"; Guardian: small first letter","")),3,300),"")</f>
        <v/>
      </c>
      <c r="X59" s="23" t="str">
        <f>IF(OR(NOT(COUNTA($B59:$T59)&gt;0),$F59=""),"",IF(NOT(ISNUMBER($F59)),"Not a date",IF(OR((YEAR(Setup!$B$8)-YEAR($F59)-IF(OR(MONTH($F59)&gt;MONTH(Setup!$B$8),AND(MONTH($F59)=MONTH(Setup!$B$8),DAY($F59)&gt;DAY(Setup!$B$8))),1,0))&lt;Setup!$B$11,(YEAR(Setup!$B$8)-YEAR($F59)-IF(OR(MONTH($F59)&gt;MONTH(Setup!$B$8),AND(MONTH($F59)=MONTH(Setup!$B$8),DAY($F59)&gt;DAY(Setup!$B$8))),1,0))&gt;Setup!$C$11),"Age "&amp;(YEAR(Setup!$B$8)-YEAR($F59)-IF(OR(MONTH($F59)&gt;MONTH(Setup!$B$8),AND(MONTH($F59)=MONTH(Setup!$B$8),DAY($F59)&gt;DAY(Setup!$B$8))),1,0))&amp;": check the date","")))</f>
        <v/>
      </c>
      <c r="Y59" s="23" t="str">
        <f>IF(COUNTA($B59:$T59)&gt;0,IF($M59="","English or Modern English missing",""),"")</f>
        <v/>
      </c>
      <c r="Z59" s="23" t="str">
        <f>IF(COUNTA($B59:$T59)&gt;0,IF(COUNTA($N59:$R59)&lt;4,"Needs 4 or 5, has "&amp;COUNTA($N59:$R59),""),"")</f>
        <v/>
      </c>
      <c r="AA59" s="23" t="str">
        <f>IF(COUNTA($B59:$T59)&gt;0,MID(IF(SUM($AD59)=0,"","; "&amp;INDEX(Subjects!$O$5:$O$29,$AE59)&amp;" with "&amp;INDEX(Subjects!$P$5:$P$29,$AE59)&amp;IF($AD59&gt;1," (+"&amp;($AD59-1)&amp;" more)",""))&amp;IF(SUMPRODUCT(($M59:$R59&lt;&gt;"")*(COUNTIF($M59:$R59,$M59:$R59&amp;"")&gt;1))&gt;0,"; Same subject twice",""),3,300),"")</f>
        <v/>
      </c>
      <c r="AB59" s="23" t="str">
        <f>IF(COUNTA($B59:$T59)&gt;0,MID(IF($S59&lt;&gt;"Y","; Photo","")&amp;IF($T59&lt;&gt;"Y","; Signature",""),3,50),"")</f>
        <v/>
      </c>
      <c r="AC59" s="24" t="str">
        <f>IF(COUNTA($B59:$T59)&gt;0,IF(SUMPRODUCT(--($V59:$AB59&lt;&gt;""))=0,"OK",SUMPRODUCT(--($V59:$AB59&lt;&gt;""))&amp;" to fix"),"")</f>
        <v/>
      </c>
      <c r="AD59" s="25" t="str">
        <f>IF(COUNTA($B59:$T59)&gt;0,SUMPRODUCT((Subjects!$O$5:$O$29&lt;&gt;"")*(Subjects!$P$5:$P$29&lt;&gt;"")*(COUNTIF($M59:$R59,Subjects!$O$5:$O$29&amp;"")&gt;0)*(COUNTIF($M59:$R59,Subjects!$P$5:$P$29&amp;"")&gt;0)),"")</f>
        <v/>
      </c>
      <c r="AE59" s="25" t="str">
        <f>IF(SUM($AD59)=0,"",LOOKUP(2,1/((Subjects!$O$5:$O$29&lt;&gt;"")*(Subjects!$P$5:$P$29&lt;&gt;"")*(COUNTIF($M59:$R59,Subjects!$O$5:$O$29&amp;"")&gt;0)*(COUNTIF($M59:$R59,Subjects!$P$5:$P$29&amp;"")&gt;0)),Subjects!$Q$5:$Q$29))</f>
        <v/>
      </c>
    </row>
    <row r="60" spans="1:31" x14ac:dyDescent="0.25">
      <c r="A60" s="19">
        <v>55</v>
      </c>
      <c r="B60" s="8"/>
      <c r="C60" s="20"/>
      <c r="D60" s="4"/>
      <c r="E60" s="8"/>
      <c r="F60" s="21"/>
      <c r="G60" s="8"/>
      <c r="H60" s="4"/>
      <c r="I60" s="4"/>
      <c r="J60" s="4"/>
      <c r="K60" s="8"/>
      <c r="L60" s="20"/>
      <c r="M60" s="4"/>
      <c r="N60" s="4"/>
      <c r="O60" s="4"/>
      <c r="P60" s="4"/>
      <c r="Q60" s="4"/>
      <c r="R60" s="4"/>
      <c r="S60" s="8"/>
      <c r="T60" s="8"/>
      <c r="U60" s="22" t="str">
        <f>IF(COUNTA($B60:$T60)&gt;0,COUNTA($M60:$R60),"")</f>
        <v/>
      </c>
      <c r="V60" s="23" t="str">
        <f>IF(COUNTA($B60:$T60)&gt;0,MID(IF($B60="","; Section","")&amp;IF($C60="","; Admission no.","")&amp;IF($D60="","; Name","")&amp;IF($E60="","; Gender","")&amp;IF($F60="","; Date of birth","")&amp;IF($G60="","; Nationality","")&amp;IF(COUNTA($H60:$J60)=0,"; Parent or guardian","")&amp;IF($K60="","; Class X board","")&amp;IF(AND($K60="Other board",$L60=""),"; Eligibility no.",""),3,300),"")</f>
        <v/>
      </c>
      <c r="W60" s="23" t="str">
        <f>IF(COUNTA($B60:$T60)&gt;0,MID(IF($D60="","",IF($D60&lt;&gt;TRIM($D60),"; Name: extra spaces","")&amp;IF(SUMPRODUCT(--ISNUMBER(FIND(" "&amp;{"a","b","c","d","e","f","g","h","i","j","k","l","m","n","o","p","q","r","s","t","u","v","w","x","y","z"}," "&amp;$D60)))&gt;0,"; Name: small first letter",""))&amp;IF($H60="","",IF($H60&lt;&gt;TRIM($H60),"; Mother: extra spaces","")&amp;IF(SUMPRODUCT(--ISNUMBER(FIND(" "&amp;{"a","b","c","d","e","f","g","h","i","j","k","l","m","n","o","p","q","r","s","t","u","v","w","x","y","z"}," "&amp;$H60)))&gt;0,"; Mother: small first letter",""))&amp;IF($I60="","",IF($I60&lt;&gt;TRIM($I60),"; Father: extra spaces","")&amp;IF(SUMPRODUCT(--ISNUMBER(FIND(" "&amp;{"a","b","c","d","e","f","g","h","i","j","k","l","m","n","o","p","q","r","s","t","u","v","w","x","y","z"}," "&amp;$I60)))&gt;0,"; Father: small first letter",""))&amp;IF($J60="","",IF($J60&lt;&gt;TRIM($J60),"; Guardian: extra spaces","")&amp;IF(SUMPRODUCT(--ISNUMBER(FIND(" "&amp;{"a","b","c","d","e","f","g","h","i","j","k","l","m","n","o","p","q","r","s","t","u","v","w","x","y","z"}," "&amp;$J60)))&gt;0,"; Guardian: small first letter","")),3,300),"")</f>
        <v/>
      </c>
      <c r="X60" s="23" t="str">
        <f>IF(OR(NOT(COUNTA($B60:$T60)&gt;0),$F60=""),"",IF(NOT(ISNUMBER($F60)),"Not a date",IF(OR((YEAR(Setup!$B$8)-YEAR($F60)-IF(OR(MONTH($F60)&gt;MONTH(Setup!$B$8),AND(MONTH($F60)=MONTH(Setup!$B$8),DAY($F60)&gt;DAY(Setup!$B$8))),1,0))&lt;Setup!$B$11,(YEAR(Setup!$B$8)-YEAR($F60)-IF(OR(MONTH($F60)&gt;MONTH(Setup!$B$8),AND(MONTH($F60)=MONTH(Setup!$B$8),DAY($F60)&gt;DAY(Setup!$B$8))),1,0))&gt;Setup!$C$11),"Age "&amp;(YEAR(Setup!$B$8)-YEAR($F60)-IF(OR(MONTH($F60)&gt;MONTH(Setup!$B$8),AND(MONTH($F60)=MONTH(Setup!$B$8),DAY($F60)&gt;DAY(Setup!$B$8))),1,0))&amp;": check the date","")))</f>
        <v/>
      </c>
      <c r="Y60" s="23" t="str">
        <f>IF(COUNTA($B60:$T60)&gt;0,IF($M60="","English or Modern English missing",""),"")</f>
        <v/>
      </c>
      <c r="Z60" s="23" t="str">
        <f>IF(COUNTA($B60:$T60)&gt;0,IF(COUNTA($N60:$R60)&lt;4,"Needs 4 or 5, has "&amp;COUNTA($N60:$R60),""),"")</f>
        <v/>
      </c>
      <c r="AA60" s="23" t="str">
        <f>IF(COUNTA($B60:$T60)&gt;0,MID(IF(SUM($AD60)=0,"","; "&amp;INDEX(Subjects!$O$5:$O$29,$AE60)&amp;" with "&amp;INDEX(Subjects!$P$5:$P$29,$AE60)&amp;IF($AD60&gt;1," (+"&amp;($AD60-1)&amp;" more)",""))&amp;IF(SUMPRODUCT(($M60:$R60&lt;&gt;"")*(COUNTIF($M60:$R60,$M60:$R60&amp;"")&gt;1))&gt;0,"; Same subject twice",""),3,300),"")</f>
        <v/>
      </c>
      <c r="AB60" s="23" t="str">
        <f>IF(COUNTA($B60:$T60)&gt;0,MID(IF($S60&lt;&gt;"Y","; Photo","")&amp;IF($T60&lt;&gt;"Y","; Signature",""),3,50),"")</f>
        <v/>
      </c>
      <c r="AC60" s="24" t="str">
        <f>IF(COUNTA($B60:$T60)&gt;0,IF(SUMPRODUCT(--($V60:$AB60&lt;&gt;""))=0,"OK",SUMPRODUCT(--($V60:$AB60&lt;&gt;""))&amp;" to fix"),"")</f>
        <v/>
      </c>
      <c r="AD60" s="25" t="str">
        <f>IF(COUNTA($B60:$T60)&gt;0,SUMPRODUCT((Subjects!$O$5:$O$29&lt;&gt;"")*(Subjects!$P$5:$P$29&lt;&gt;"")*(COUNTIF($M60:$R60,Subjects!$O$5:$O$29&amp;"")&gt;0)*(COUNTIF($M60:$R60,Subjects!$P$5:$P$29&amp;"")&gt;0)),"")</f>
        <v/>
      </c>
      <c r="AE60" s="25" t="str">
        <f>IF(SUM($AD60)=0,"",LOOKUP(2,1/((Subjects!$O$5:$O$29&lt;&gt;"")*(Subjects!$P$5:$P$29&lt;&gt;"")*(COUNTIF($M60:$R60,Subjects!$O$5:$O$29&amp;"")&gt;0)*(COUNTIF($M60:$R60,Subjects!$P$5:$P$29&amp;"")&gt;0)),Subjects!$Q$5:$Q$29))</f>
        <v/>
      </c>
    </row>
    <row r="61" spans="1:31" x14ac:dyDescent="0.25">
      <c r="A61" s="19">
        <v>56</v>
      </c>
      <c r="B61" s="8"/>
      <c r="C61" s="20"/>
      <c r="D61" s="4"/>
      <c r="E61" s="8"/>
      <c r="F61" s="21"/>
      <c r="G61" s="8"/>
      <c r="H61" s="4"/>
      <c r="I61" s="4"/>
      <c r="J61" s="4"/>
      <c r="K61" s="8"/>
      <c r="L61" s="20"/>
      <c r="M61" s="4"/>
      <c r="N61" s="4"/>
      <c r="O61" s="4"/>
      <c r="P61" s="4"/>
      <c r="Q61" s="4"/>
      <c r="R61" s="4"/>
      <c r="S61" s="8"/>
      <c r="T61" s="8"/>
      <c r="U61" s="22" t="str">
        <f>IF(COUNTA($B61:$T61)&gt;0,COUNTA($M61:$R61),"")</f>
        <v/>
      </c>
      <c r="V61" s="23" t="str">
        <f>IF(COUNTA($B61:$T61)&gt;0,MID(IF($B61="","; Section","")&amp;IF($C61="","; Admission no.","")&amp;IF($D61="","; Name","")&amp;IF($E61="","; Gender","")&amp;IF($F61="","; Date of birth","")&amp;IF($G61="","; Nationality","")&amp;IF(COUNTA($H61:$J61)=0,"; Parent or guardian","")&amp;IF($K61="","; Class X board","")&amp;IF(AND($K61="Other board",$L61=""),"; Eligibility no.",""),3,300),"")</f>
        <v/>
      </c>
      <c r="W61" s="23" t="str">
        <f>IF(COUNTA($B61:$T61)&gt;0,MID(IF($D61="","",IF($D61&lt;&gt;TRIM($D61),"; Name: extra spaces","")&amp;IF(SUMPRODUCT(--ISNUMBER(FIND(" "&amp;{"a","b","c","d","e","f","g","h","i","j","k","l","m","n","o","p","q","r","s","t","u","v","w","x","y","z"}," "&amp;$D61)))&gt;0,"; Name: small first letter",""))&amp;IF($H61="","",IF($H61&lt;&gt;TRIM($H61),"; Mother: extra spaces","")&amp;IF(SUMPRODUCT(--ISNUMBER(FIND(" "&amp;{"a","b","c","d","e","f","g","h","i","j","k","l","m","n","o","p","q","r","s","t","u","v","w","x","y","z"}," "&amp;$H61)))&gt;0,"; Mother: small first letter",""))&amp;IF($I61="","",IF($I61&lt;&gt;TRIM($I61),"; Father: extra spaces","")&amp;IF(SUMPRODUCT(--ISNUMBER(FIND(" "&amp;{"a","b","c","d","e","f","g","h","i","j","k","l","m","n","o","p","q","r","s","t","u","v","w","x","y","z"}," "&amp;$I61)))&gt;0,"; Father: small first letter",""))&amp;IF($J61="","",IF($J61&lt;&gt;TRIM($J61),"; Guardian: extra spaces","")&amp;IF(SUMPRODUCT(--ISNUMBER(FIND(" "&amp;{"a","b","c","d","e","f","g","h","i","j","k","l","m","n","o","p","q","r","s","t","u","v","w","x","y","z"}," "&amp;$J61)))&gt;0,"; Guardian: small first letter","")),3,300),"")</f>
        <v/>
      </c>
      <c r="X61" s="23" t="str">
        <f>IF(OR(NOT(COUNTA($B61:$T61)&gt;0),$F61=""),"",IF(NOT(ISNUMBER($F61)),"Not a date",IF(OR((YEAR(Setup!$B$8)-YEAR($F61)-IF(OR(MONTH($F61)&gt;MONTH(Setup!$B$8),AND(MONTH($F61)=MONTH(Setup!$B$8),DAY($F61)&gt;DAY(Setup!$B$8))),1,0))&lt;Setup!$B$11,(YEAR(Setup!$B$8)-YEAR($F61)-IF(OR(MONTH($F61)&gt;MONTH(Setup!$B$8),AND(MONTH($F61)=MONTH(Setup!$B$8),DAY($F61)&gt;DAY(Setup!$B$8))),1,0))&gt;Setup!$C$11),"Age "&amp;(YEAR(Setup!$B$8)-YEAR($F61)-IF(OR(MONTH($F61)&gt;MONTH(Setup!$B$8),AND(MONTH($F61)=MONTH(Setup!$B$8),DAY($F61)&gt;DAY(Setup!$B$8))),1,0))&amp;": check the date","")))</f>
        <v/>
      </c>
      <c r="Y61" s="23" t="str">
        <f>IF(COUNTA($B61:$T61)&gt;0,IF($M61="","English or Modern English missing",""),"")</f>
        <v/>
      </c>
      <c r="Z61" s="23" t="str">
        <f>IF(COUNTA($B61:$T61)&gt;0,IF(COUNTA($N61:$R61)&lt;4,"Needs 4 or 5, has "&amp;COUNTA($N61:$R61),""),"")</f>
        <v/>
      </c>
      <c r="AA61" s="23" t="str">
        <f>IF(COUNTA($B61:$T61)&gt;0,MID(IF(SUM($AD61)=0,"","; "&amp;INDEX(Subjects!$O$5:$O$29,$AE61)&amp;" with "&amp;INDEX(Subjects!$P$5:$P$29,$AE61)&amp;IF($AD61&gt;1," (+"&amp;($AD61-1)&amp;" more)",""))&amp;IF(SUMPRODUCT(($M61:$R61&lt;&gt;"")*(COUNTIF($M61:$R61,$M61:$R61&amp;"")&gt;1))&gt;0,"; Same subject twice",""),3,300),"")</f>
        <v/>
      </c>
      <c r="AB61" s="23" t="str">
        <f>IF(COUNTA($B61:$T61)&gt;0,MID(IF($S61&lt;&gt;"Y","; Photo","")&amp;IF($T61&lt;&gt;"Y","; Signature",""),3,50),"")</f>
        <v/>
      </c>
      <c r="AC61" s="24" t="str">
        <f>IF(COUNTA($B61:$T61)&gt;0,IF(SUMPRODUCT(--($V61:$AB61&lt;&gt;""))=0,"OK",SUMPRODUCT(--($V61:$AB61&lt;&gt;""))&amp;" to fix"),"")</f>
        <v/>
      </c>
      <c r="AD61" s="25" t="str">
        <f>IF(COUNTA($B61:$T61)&gt;0,SUMPRODUCT((Subjects!$O$5:$O$29&lt;&gt;"")*(Subjects!$P$5:$P$29&lt;&gt;"")*(COUNTIF($M61:$R61,Subjects!$O$5:$O$29&amp;"")&gt;0)*(COUNTIF($M61:$R61,Subjects!$P$5:$P$29&amp;"")&gt;0)),"")</f>
        <v/>
      </c>
      <c r="AE61" s="25" t="str">
        <f>IF(SUM($AD61)=0,"",LOOKUP(2,1/((Subjects!$O$5:$O$29&lt;&gt;"")*(Subjects!$P$5:$P$29&lt;&gt;"")*(COUNTIF($M61:$R61,Subjects!$O$5:$O$29&amp;"")&gt;0)*(COUNTIF($M61:$R61,Subjects!$P$5:$P$29&amp;"")&gt;0)),Subjects!$Q$5:$Q$29))</f>
        <v/>
      </c>
    </row>
    <row r="62" spans="1:31" x14ac:dyDescent="0.25">
      <c r="A62" s="19">
        <v>57</v>
      </c>
      <c r="B62" s="8"/>
      <c r="C62" s="20"/>
      <c r="D62" s="4"/>
      <c r="E62" s="8"/>
      <c r="F62" s="21"/>
      <c r="G62" s="8"/>
      <c r="H62" s="4"/>
      <c r="I62" s="4"/>
      <c r="J62" s="4"/>
      <c r="K62" s="8"/>
      <c r="L62" s="20"/>
      <c r="M62" s="4"/>
      <c r="N62" s="4"/>
      <c r="O62" s="4"/>
      <c r="P62" s="4"/>
      <c r="Q62" s="4"/>
      <c r="R62" s="4"/>
      <c r="S62" s="8"/>
      <c r="T62" s="8"/>
      <c r="U62" s="22" t="str">
        <f>IF(COUNTA($B62:$T62)&gt;0,COUNTA($M62:$R62),"")</f>
        <v/>
      </c>
      <c r="V62" s="23" t="str">
        <f>IF(COUNTA($B62:$T62)&gt;0,MID(IF($B62="","; Section","")&amp;IF($C62="","; Admission no.","")&amp;IF($D62="","; Name","")&amp;IF($E62="","; Gender","")&amp;IF($F62="","; Date of birth","")&amp;IF($G62="","; Nationality","")&amp;IF(COUNTA($H62:$J62)=0,"; Parent or guardian","")&amp;IF($K62="","; Class X board","")&amp;IF(AND($K62="Other board",$L62=""),"; Eligibility no.",""),3,300),"")</f>
        <v/>
      </c>
      <c r="W62" s="23" t="str">
        <f>IF(COUNTA($B62:$T62)&gt;0,MID(IF($D62="","",IF($D62&lt;&gt;TRIM($D62),"; Name: extra spaces","")&amp;IF(SUMPRODUCT(--ISNUMBER(FIND(" "&amp;{"a","b","c","d","e","f","g","h","i","j","k","l","m","n","o","p","q","r","s","t","u","v","w","x","y","z"}," "&amp;$D62)))&gt;0,"; Name: small first letter",""))&amp;IF($H62="","",IF($H62&lt;&gt;TRIM($H62),"; Mother: extra spaces","")&amp;IF(SUMPRODUCT(--ISNUMBER(FIND(" "&amp;{"a","b","c","d","e","f","g","h","i","j","k","l","m","n","o","p","q","r","s","t","u","v","w","x","y","z"}," "&amp;$H62)))&gt;0,"; Mother: small first letter",""))&amp;IF($I62="","",IF($I62&lt;&gt;TRIM($I62),"; Father: extra spaces","")&amp;IF(SUMPRODUCT(--ISNUMBER(FIND(" "&amp;{"a","b","c","d","e","f","g","h","i","j","k","l","m","n","o","p","q","r","s","t","u","v","w","x","y","z"}," "&amp;$I62)))&gt;0,"; Father: small first letter",""))&amp;IF($J62="","",IF($J62&lt;&gt;TRIM($J62),"; Guardian: extra spaces","")&amp;IF(SUMPRODUCT(--ISNUMBER(FIND(" "&amp;{"a","b","c","d","e","f","g","h","i","j","k","l","m","n","o","p","q","r","s","t","u","v","w","x","y","z"}," "&amp;$J62)))&gt;0,"; Guardian: small first letter","")),3,300),"")</f>
        <v/>
      </c>
      <c r="X62" s="23" t="str">
        <f>IF(OR(NOT(COUNTA($B62:$T62)&gt;0),$F62=""),"",IF(NOT(ISNUMBER($F62)),"Not a date",IF(OR((YEAR(Setup!$B$8)-YEAR($F62)-IF(OR(MONTH($F62)&gt;MONTH(Setup!$B$8),AND(MONTH($F62)=MONTH(Setup!$B$8),DAY($F62)&gt;DAY(Setup!$B$8))),1,0))&lt;Setup!$B$11,(YEAR(Setup!$B$8)-YEAR($F62)-IF(OR(MONTH($F62)&gt;MONTH(Setup!$B$8),AND(MONTH($F62)=MONTH(Setup!$B$8),DAY($F62)&gt;DAY(Setup!$B$8))),1,0))&gt;Setup!$C$11),"Age "&amp;(YEAR(Setup!$B$8)-YEAR($F62)-IF(OR(MONTH($F62)&gt;MONTH(Setup!$B$8),AND(MONTH($F62)=MONTH(Setup!$B$8),DAY($F62)&gt;DAY(Setup!$B$8))),1,0))&amp;": check the date","")))</f>
        <v/>
      </c>
      <c r="Y62" s="23" t="str">
        <f>IF(COUNTA($B62:$T62)&gt;0,IF($M62="","English or Modern English missing",""),"")</f>
        <v/>
      </c>
      <c r="Z62" s="23" t="str">
        <f>IF(COUNTA($B62:$T62)&gt;0,IF(COUNTA($N62:$R62)&lt;4,"Needs 4 or 5, has "&amp;COUNTA($N62:$R62),""),"")</f>
        <v/>
      </c>
      <c r="AA62" s="23" t="str">
        <f>IF(COUNTA($B62:$T62)&gt;0,MID(IF(SUM($AD62)=0,"","; "&amp;INDEX(Subjects!$O$5:$O$29,$AE62)&amp;" with "&amp;INDEX(Subjects!$P$5:$P$29,$AE62)&amp;IF($AD62&gt;1," (+"&amp;($AD62-1)&amp;" more)",""))&amp;IF(SUMPRODUCT(($M62:$R62&lt;&gt;"")*(COUNTIF($M62:$R62,$M62:$R62&amp;"")&gt;1))&gt;0,"; Same subject twice",""),3,300),"")</f>
        <v/>
      </c>
      <c r="AB62" s="23" t="str">
        <f>IF(COUNTA($B62:$T62)&gt;0,MID(IF($S62&lt;&gt;"Y","; Photo","")&amp;IF($T62&lt;&gt;"Y","; Signature",""),3,50),"")</f>
        <v/>
      </c>
      <c r="AC62" s="24" t="str">
        <f>IF(COUNTA($B62:$T62)&gt;0,IF(SUMPRODUCT(--($V62:$AB62&lt;&gt;""))=0,"OK",SUMPRODUCT(--($V62:$AB62&lt;&gt;""))&amp;" to fix"),"")</f>
        <v/>
      </c>
      <c r="AD62" s="25" t="str">
        <f>IF(COUNTA($B62:$T62)&gt;0,SUMPRODUCT((Subjects!$O$5:$O$29&lt;&gt;"")*(Subjects!$P$5:$P$29&lt;&gt;"")*(COUNTIF($M62:$R62,Subjects!$O$5:$O$29&amp;"")&gt;0)*(COUNTIF($M62:$R62,Subjects!$P$5:$P$29&amp;"")&gt;0)),"")</f>
        <v/>
      </c>
      <c r="AE62" s="25" t="str">
        <f>IF(SUM($AD62)=0,"",LOOKUP(2,1/((Subjects!$O$5:$O$29&lt;&gt;"")*(Subjects!$P$5:$P$29&lt;&gt;"")*(COUNTIF($M62:$R62,Subjects!$O$5:$O$29&amp;"")&gt;0)*(COUNTIF($M62:$R62,Subjects!$P$5:$P$29&amp;"")&gt;0)),Subjects!$Q$5:$Q$29))</f>
        <v/>
      </c>
    </row>
    <row r="63" spans="1:31" x14ac:dyDescent="0.25">
      <c r="A63" s="19">
        <v>58</v>
      </c>
      <c r="B63" s="8"/>
      <c r="C63" s="20"/>
      <c r="D63" s="4"/>
      <c r="E63" s="8"/>
      <c r="F63" s="21"/>
      <c r="G63" s="8"/>
      <c r="H63" s="4"/>
      <c r="I63" s="4"/>
      <c r="J63" s="4"/>
      <c r="K63" s="8"/>
      <c r="L63" s="20"/>
      <c r="M63" s="4"/>
      <c r="N63" s="4"/>
      <c r="O63" s="4"/>
      <c r="P63" s="4"/>
      <c r="Q63" s="4"/>
      <c r="R63" s="4"/>
      <c r="S63" s="8"/>
      <c r="T63" s="8"/>
      <c r="U63" s="22" t="str">
        <f>IF(COUNTA($B63:$T63)&gt;0,COUNTA($M63:$R63),"")</f>
        <v/>
      </c>
      <c r="V63" s="23" t="str">
        <f>IF(COUNTA($B63:$T63)&gt;0,MID(IF($B63="","; Section","")&amp;IF($C63="","; Admission no.","")&amp;IF($D63="","; Name","")&amp;IF($E63="","; Gender","")&amp;IF($F63="","; Date of birth","")&amp;IF($G63="","; Nationality","")&amp;IF(COUNTA($H63:$J63)=0,"; Parent or guardian","")&amp;IF($K63="","; Class X board","")&amp;IF(AND($K63="Other board",$L63=""),"; Eligibility no.",""),3,300),"")</f>
        <v/>
      </c>
      <c r="W63" s="23" t="str">
        <f>IF(COUNTA($B63:$T63)&gt;0,MID(IF($D63="","",IF($D63&lt;&gt;TRIM($D63),"; Name: extra spaces","")&amp;IF(SUMPRODUCT(--ISNUMBER(FIND(" "&amp;{"a","b","c","d","e","f","g","h","i","j","k","l","m","n","o","p","q","r","s","t","u","v","w","x","y","z"}," "&amp;$D63)))&gt;0,"; Name: small first letter",""))&amp;IF($H63="","",IF($H63&lt;&gt;TRIM($H63),"; Mother: extra spaces","")&amp;IF(SUMPRODUCT(--ISNUMBER(FIND(" "&amp;{"a","b","c","d","e","f","g","h","i","j","k","l","m","n","o","p","q","r","s","t","u","v","w","x","y","z"}," "&amp;$H63)))&gt;0,"; Mother: small first letter",""))&amp;IF($I63="","",IF($I63&lt;&gt;TRIM($I63),"; Father: extra spaces","")&amp;IF(SUMPRODUCT(--ISNUMBER(FIND(" "&amp;{"a","b","c","d","e","f","g","h","i","j","k","l","m","n","o","p","q","r","s","t","u","v","w","x","y","z"}," "&amp;$I63)))&gt;0,"; Father: small first letter",""))&amp;IF($J63="","",IF($J63&lt;&gt;TRIM($J63),"; Guardian: extra spaces","")&amp;IF(SUMPRODUCT(--ISNUMBER(FIND(" "&amp;{"a","b","c","d","e","f","g","h","i","j","k","l","m","n","o","p","q","r","s","t","u","v","w","x","y","z"}," "&amp;$J63)))&gt;0,"; Guardian: small first letter","")),3,300),"")</f>
        <v/>
      </c>
      <c r="X63" s="23" t="str">
        <f>IF(OR(NOT(COUNTA($B63:$T63)&gt;0),$F63=""),"",IF(NOT(ISNUMBER($F63)),"Not a date",IF(OR((YEAR(Setup!$B$8)-YEAR($F63)-IF(OR(MONTH($F63)&gt;MONTH(Setup!$B$8),AND(MONTH($F63)=MONTH(Setup!$B$8),DAY($F63)&gt;DAY(Setup!$B$8))),1,0))&lt;Setup!$B$11,(YEAR(Setup!$B$8)-YEAR($F63)-IF(OR(MONTH($F63)&gt;MONTH(Setup!$B$8),AND(MONTH($F63)=MONTH(Setup!$B$8),DAY($F63)&gt;DAY(Setup!$B$8))),1,0))&gt;Setup!$C$11),"Age "&amp;(YEAR(Setup!$B$8)-YEAR($F63)-IF(OR(MONTH($F63)&gt;MONTH(Setup!$B$8),AND(MONTH($F63)=MONTH(Setup!$B$8),DAY($F63)&gt;DAY(Setup!$B$8))),1,0))&amp;": check the date","")))</f>
        <v/>
      </c>
      <c r="Y63" s="23" t="str">
        <f>IF(COUNTA($B63:$T63)&gt;0,IF($M63="","English or Modern English missing",""),"")</f>
        <v/>
      </c>
      <c r="Z63" s="23" t="str">
        <f>IF(COUNTA($B63:$T63)&gt;0,IF(COUNTA($N63:$R63)&lt;4,"Needs 4 or 5, has "&amp;COUNTA($N63:$R63),""),"")</f>
        <v/>
      </c>
      <c r="AA63" s="23" t="str">
        <f>IF(COUNTA($B63:$T63)&gt;0,MID(IF(SUM($AD63)=0,"","; "&amp;INDEX(Subjects!$O$5:$O$29,$AE63)&amp;" with "&amp;INDEX(Subjects!$P$5:$P$29,$AE63)&amp;IF($AD63&gt;1," (+"&amp;($AD63-1)&amp;" more)",""))&amp;IF(SUMPRODUCT(($M63:$R63&lt;&gt;"")*(COUNTIF($M63:$R63,$M63:$R63&amp;"")&gt;1))&gt;0,"; Same subject twice",""),3,300),"")</f>
        <v/>
      </c>
      <c r="AB63" s="23" t="str">
        <f>IF(COUNTA($B63:$T63)&gt;0,MID(IF($S63&lt;&gt;"Y","; Photo","")&amp;IF($T63&lt;&gt;"Y","; Signature",""),3,50),"")</f>
        <v/>
      </c>
      <c r="AC63" s="24" t="str">
        <f>IF(COUNTA($B63:$T63)&gt;0,IF(SUMPRODUCT(--($V63:$AB63&lt;&gt;""))=0,"OK",SUMPRODUCT(--($V63:$AB63&lt;&gt;""))&amp;" to fix"),"")</f>
        <v/>
      </c>
      <c r="AD63" s="25" t="str">
        <f>IF(COUNTA($B63:$T63)&gt;0,SUMPRODUCT((Subjects!$O$5:$O$29&lt;&gt;"")*(Subjects!$P$5:$P$29&lt;&gt;"")*(COUNTIF($M63:$R63,Subjects!$O$5:$O$29&amp;"")&gt;0)*(COUNTIF($M63:$R63,Subjects!$P$5:$P$29&amp;"")&gt;0)),"")</f>
        <v/>
      </c>
      <c r="AE63" s="25" t="str">
        <f>IF(SUM($AD63)=0,"",LOOKUP(2,1/((Subjects!$O$5:$O$29&lt;&gt;"")*(Subjects!$P$5:$P$29&lt;&gt;"")*(COUNTIF($M63:$R63,Subjects!$O$5:$O$29&amp;"")&gt;0)*(COUNTIF($M63:$R63,Subjects!$P$5:$P$29&amp;"")&gt;0)),Subjects!$Q$5:$Q$29))</f>
        <v/>
      </c>
    </row>
    <row r="64" spans="1:31" x14ac:dyDescent="0.25">
      <c r="A64" s="19">
        <v>59</v>
      </c>
      <c r="B64" s="8"/>
      <c r="C64" s="20"/>
      <c r="D64" s="4"/>
      <c r="E64" s="8"/>
      <c r="F64" s="21"/>
      <c r="G64" s="8"/>
      <c r="H64" s="4"/>
      <c r="I64" s="4"/>
      <c r="J64" s="4"/>
      <c r="K64" s="8"/>
      <c r="L64" s="20"/>
      <c r="M64" s="4"/>
      <c r="N64" s="4"/>
      <c r="O64" s="4"/>
      <c r="P64" s="4"/>
      <c r="Q64" s="4"/>
      <c r="R64" s="4"/>
      <c r="S64" s="8"/>
      <c r="T64" s="8"/>
      <c r="U64" s="22" t="str">
        <f>IF(COUNTA($B64:$T64)&gt;0,COUNTA($M64:$R64),"")</f>
        <v/>
      </c>
      <c r="V64" s="23" t="str">
        <f>IF(COUNTA($B64:$T64)&gt;0,MID(IF($B64="","; Section","")&amp;IF($C64="","; Admission no.","")&amp;IF($D64="","; Name","")&amp;IF($E64="","; Gender","")&amp;IF($F64="","; Date of birth","")&amp;IF($G64="","; Nationality","")&amp;IF(COUNTA($H64:$J64)=0,"; Parent or guardian","")&amp;IF($K64="","; Class X board","")&amp;IF(AND($K64="Other board",$L64=""),"; Eligibility no.",""),3,300),"")</f>
        <v/>
      </c>
      <c r="W64" s="23" t="str">
        <f>IF(COUNTA($B64:$T64)&gt;0,MID(IF($D64="","",IF($D64&lt;&gt;TRIM($D64),"; Name: extra spaces","")&amp;IF(SUMPRODUCT(--ISNUMBER(FIND(" "&amp;{"a","b","c","d","e","f","g","h","i","j","k","l","m","n","o","p","q","r","s","t","u","v","w","x","y","z"}," "&amp;$D64)))&gt;0,"; Name: small first letter",""))&amp;IF($H64="","",IF($H64&lt;&gt;TRIM($H64),"; Mother: extra spaces","")&amp;IF(SUMPRODUCT(--ISNUMBER(FIND(" "&amp;{"a","b","c","d","e","f","g","h","i","j","k","l","m","n","o","p","q","r","s","t","u","v","w","x","y","z"}," "&amp;$H64)))&gt;0,"; Mother: small first letter",""))&amp;IF($I64="","",IF($I64&lt;&gt;TRIM($I64),"; Father: extra spaces","")&amp;IF(SUMPRODUCT(--ISNUMBER(FIND(" "&amp;{"a","b","c","d","e","f","g","h","i","j","k","l","m","n","o","p","q","r","s","t","u","v","w","x","y","z"}," "&amp;$I64)))&gt;0,"; Father: small first letter",""))&amp;IF($J64="","",IF($J64&lt;&gt;TRIM($J64),"; Guardian: extra spaces","")&amp;IF(SUMPRODUCT(--ISNUMBER(FIND(" "&amp;{"a","b","c","d","e","f","g","h","i","j","k","l","m","n","o","p","q","r","s","t","u","v","w","x","y","z"}," "&amp;$J64)))&gt;0,"; Guardian: small first letter","")),3,300),"")</f>
        <v/>
      </c>
      <c r="X64" s="23" t="str">
        <f>IF(OR(NOT(COUNTA($B64:$T64)&gt;0),$F64=""),"",IF(NOT(ISNUMBER($F64)),"Not a date",IF(OR((YEAR(Setup!$B$8)-YEAR($F64)-IF(OR(MONTH($F64)&gt;MONTH(Setup!$B$8),AND(MONTH($F64)=MONTH(Setup!$B$8),DAY($F64)&gt;DAY(Setup!$B$8))),1,0))&lt;Setup!$B$11,(YEAR(Setup!$B$8)-YEAR($F64)-IF(OR(MONTH($F64)&gt;MONTH(Setup!$B$8),AND(MONTH($F64)=MONTH(Setup!$B$8),DAY($F64)&gt;DAY(Setup!$B$8))),1,0))&gt;Setup!$C$11),"Age "&amp;(YEAR(Setup!$B$8)-YEAR($F64)-IF(OR(MONTH($F64)&gt;MONTH(Setup!$B$8),AND(MONTH($F64)=MONTH(Setup!$B$8),DAY($F64)&gt;DAY(Setup!$B$8))),1,0))&amp;": check the date","")))</f>
        <v/>
      </c>
      <c r="Y64" s="23" t="str">
        <f>IF(COUNTA($B64:$T64)&gt;0,IF($M64="","English or Modern English missing",""),"")</f>
        <v/>
      </c>
      <c r="Z64" s="23" t="str">
        <f>IF(COUNTA($B64:$T64)&gt;0,IF(COUNTA($N64:$R64)&lt;4,"Needs 4 or 5, has "&amp;COUNTA($N64:$R64),""),"")</f>
        <v/>
      </c>
      <c r="AA64" s="23" t="str">
        <f>IF(COUNTA($B64:$T64)&gt;0,MID(IF(SUM($AD64)=0,"","; "&amp;INDEX(Subjects!$O$5:$O$29,$AE64)&amp;" with "&amp;INDEX(Subjects!$P$5:$P$29,$AE64)&amp;IF($AD64&gt;1," (+"&amp;($AD64-1)&amp;" more)",""))&amp;IF(SUMPRODUCT(($M64:$R64&lt;&gt;"")*(COUNTIF($M64:$R64,$M64:$R64&amp;"")&gt;1))&gt;0,"; Same subject twice",""),3,300),"")</f>
        <v/>
      </c>
      <c r="AB64" s="23" t="str">
        <f>IF(COUNTA($B64:$T64)&gt;0,MID(IF($S64&lt;&gt;"Y","; Photo","")&amp;IF($T64&lt;&gt;"Y","; Signature",""),3,50),"")</f>
        <v/>
      </c>
      <c r="AC64" s="24" t="str">
        <f>IF(COUNTA($B64:$T64)&gt;0,IF(SUMPRODUCT(--($V64:$AB64&lt;&gt;""))=0,"OK",SUMPRODUCT(--($V64:$AB64&lt;&gt;""))&amp;" to fix"),"")</f>
        <v/>
      </c>
      <c r="AD64" s="25" t="str">
        <f>IF(COUNTA($B64:$T64)&gt;0,SUMPRODUCT((Subjects!$O$5:$O$29&lt;&gt;"")*(Subjects!$P$5:$P$29&lt;&gt;"")*(COUNTIF($M64:$R64,Subjects!$O$5:$O$29&amp;"")&gt;0)*(COUNTIF($M64:$R64,Subjects!$P$5:$P$29&amp;"")&gt;0)),"")</f>
        <v/>
      </c>
      <c r="AE64" s="25" t="str">
        <f>IF(SUM($AD64)=0,"",LOOKUP(2,1/((Subjects!$O$5:$O$29&lt;&gt;"")*(Subjects!$P$5:$P$29&lt;&gt;"")*(COUNTIF($M64:$R64,Subjects!$O$5:$O$29&amp;"")&gt;0)*(COUNTIF($M64:$R64,Subjects!$P$5:$P$29&amp;"")&gt;0)),Subjects!$Q$5:$Q$29))</f>
        <v/>
      </c>
    </row>
    <row r="65" spans="1:31" x14ac:dyDescent="0.25">
      <c r="A65" s="19">
        <v>60</v>
      </c>
      <c r="B65" s="8"/>
      <c r="C65" s="20"/>
      <c r="D65" s="4"/>
      <c r="E65" s="8"/>
      <c r="F65" s="21"/>
      <c r="G65" s="8"/>
      <c r="H65" s="4"/>
      <c r="I65" s="4"/>
      <c r="J65" s="4"/>
      <c r="K65" s="8"/>
      <c r="L65" s="20"/>
      <c r="M65" s="4"/>
      <c r="N65" s="4"/>
      <c r="O65" s="4"/>
      <c r="P65" s="4"/>
      <c r="Q65" s="4"/>
      <c r="R65" s="4"/>
      <c r="S65" s="8"/>
      <c r="T65" s="8"/>
      <c r="U65" s="22" t="str">
        <f>IF(COUNTA($B65:$T65)&gt;0,COUNTA($M65:$R65),"")</f>
        <v/>
      </c>
      <c r="V65" s="23" t="str">
        <f>IF(COUNTA($B65:$T65)&gt;0,MID(IF($B65="","; Section","")&amp;IF($C65="","; Admission no.","")&amp;IF($D65="","; Name","")&amp;IF($E65="","; Gender","")&amp;IF($F65="","; Date of birth","")&amp;IF($G65="","; Nationality","")&amp;IF(COUNTA($H65:$J65)=0,"; Parent or guardian","")&amp;IF($K65="","; Class X board","")&amp;IF(AND($K65="Other board",$L65=""),"; Eligibility no.",""),3,300),"")</f>
        <v/>
      </c>
      <c r="W65" s="23" t="str">
        <f>IF(COUNTA($B65:$T65)&gt;0,MID(IF($D65="","",IF($D65&lt;&gt;TRIM($D65),"; Name: extra spaces","")&amp;IF(SUMPRODUCT(--ISNUMBER(FIND(" "&amp;{"a","b","c","d","e","f","g","h","i","j","k","l","m","n","o","p","q","r","s","t","u","v","w","x","y","z"}," "&amp;$D65)))&gt;0,"; Name: small first letter",""))&amp;IF($H65="","",IF($H65&lt;&gt;TRIM($H65),"; Mother: extra spaces","")&amp;IF(SUMPRODUCT(--ISNUMBER(FIND(" "&amp;{"a","b","c","d","e","f","g","h","i","j","k","l","m","n","o","p","q","r","s","t","u","v","w","x","y","z"}," "&amp;$H65)))&gt;0,"; Mother: small first letter",""))&amp;IF($I65="","",IF($I65&lt;&gt;TRIM($I65),"; Father: extra spaces","")&amp;IF(SUMPRODUCT(--ISNUMBER(FIND(" "&amp;{"a","b","c","d","e","f","g","h","i","j","k","l","m","n","o","p","q","r","s","t","u","v","w","x","y","z"}," "&amp;$I65)))&gt;0,"; Father: small first letter",""))&amp;IF($J65="","",IF($J65&lt;&gt;TRIM($J65),"; Guardian: extra spaces","")&amp;IF(SUMPRODUCT(--ISNUMBER(FIND(" "&amp;{"a","b","c","d","e","f","g","h","i","j","k","l","m","n","o","p","q","r","s","t","u","v","w","x","y","z"}," "&amp;$J65)))&gt;0,"; Guardian: small first letter","")),3,300),"")</f>
        <v/>
      </c>
      <c r="X65" s="23" t="str">
        <f>IF(OR(NOT(COUNTA($B65:$T65)&gt;0),$F65=""),"",IF(NOT(ISNUMBER($F65)),"Not a date",IF(OR((YEAR(Setup!$B$8)-YEAR($F65)-IF(OR(MONTH($F65)&gt;MONTH(Setup!$B$8),AND(MONTH($F65)=MONTH(Setup!$B$8),DAY($F65)&gt;DAY(Setup!$B$8))),1,0))&lt;Setup!$B$11,(YEAR(Setup!$B$8)-YEAR($F65)-IF(OR(MONTH($F65)&gt;MONTH(Setup!$B$8),AND(MONTH($F65)=MONTH(Setup!$B$8),DAY($F65)&gt;DAY(Setup!$B$8))),1,0))&gt;Setup!$C$11),"Age "&amp;(YEAR(Setup!$B$8)-YEAR($F65)-IF(OR(MONTH($F65)&gt;MONTH(Setup!$B$8),AND(MONTH($F65)=MONTH(Setup!$B$8),DAY($F65)&gt;DAY(Setup!$B$8))),1,0))&amp;": check the date","")))</f>
        <v/>
      </c>
      <c r="Y65" s="23" t="str">
        <f>IF(COUNTA($B65:$T65)&gt;0,IF($M65="","English or Modern English missing",""),"")</f>
        <v/>
      </c>
      <c r="Z65" s="23" t="str">
        <f>IF(COUNTA($B65:$T65)&gt;0,IF(COUNTA($N65:$R65)&lt;4,"Needs 4 or 5, has "&amp;COUNTA($N65:$R65),""),"")</f>
        <v/>
      </c>
      <c r="AA65" s="23" t="str">
        <f>IF(COUNTA($B65:$T65)&gt;0,MID(IF(SUM($AD65)=0,"","; "&amp;INDEX(Subjects!$O$5:$O$29,$AE65)&amp;" with "&amp;INDEX(Subjects!$P$5:$P$29,$AE65)&amp;IF($AD65&gt;1," (+"&amp;($AD65-1)&amp;" more)",""))&amp;IF(SUMPRODUCT(($M65:$R65&lt;&gt;"")*(COUNTIF($M65:$R65,$M65:$R65&amp;"")&gt;1))&gt;0,"; Same subject twice",""),3,300),"")</f>
        <v/>
      </c>
      <c r="AB65" s="23" t="str">
        <f>IF(COUNTA($B65:$T65)&gt;0,MID(IF($S65&lt;&gt;"Y","; Photo","")&amp;IF($T65&lt;&gt;"Y","; Signature",""),3,50),"")</f>
        <v/>
      </c>
      <c r="AC65" s="24" t="str">
        <f>IF(COUNTA($B65:$T65)&gt;0,IF(SUMPRODUCT(--($V65:$AB65&lt;&gt;""))=0,"OK",SUMPRODUCT(--($V65:$AB65&lt;&gt;""))&amp;" to fix"),"")</f>
        <v/>
      </c>
      <c r="AD65" s="25" t="str">
        <f>IF(COUNTA($B65:$T65)&gt;0,SUMPRODUCT((Subjects!$O$5:$O$29&lt;&gt;"")*(Subjects!$P$5:$P$29&lt;&gt;"")*(COUNTIF($M65:$R65,Subjects!$O$5:$O$29&amp;"")&gt;0)*(COUNTIF($M65:$R65,Subjects!$P$5:$P$29&amp;"")&gt;0)),"")</f>
        <v/>
      </c>
      <c r="AE65" s="25" t="str">
        <f>IF(SUM($AD65)=0,"",LOOKUP(2,1/((Subjects!$O$5:$O$29&lt;&gt;"")*(Subjects!$P$5:$P$29&lt;&gt;"")*(COUNTIF($M65:$R65,Subjects!$O$5:$O$29&amp;"")&gt;0)*(COUNTIF($M65:$R65,Subjects!$P$5:$P$29&amp;"")&gt;0)),Subjects!$Q$5:$Q$29))</f>
        <v/>
      </c>
    </row>
    <row r="66" spans="1:31" x14ac:dyDescent="0.25">
      <c r="A66" s="19">
        <v>61</v>
      </c>
      <c r="B66" s="8"/>
      <c r="C66" s="20"/>
      <c r="D66" s="4"/>
      <c r="E66" s="8"/>
      <c r="F66" s="21"/>
      <c r="G66" s="8"/>
      <c r="H66" s="4"/>
      <c r="I66" s="4"/>
      <c r="J66" s="4"/>
      <c r="K66" s="8"/>
      <c r="L66" s="20"/>
      <c r="M66" s="4"/>
      <c r="N66" s="4"/>
      <c r="O66" s="4"/>
      <c r="P66" s="4"/>
      <c r="Q66" s="4"/>
      <c r="R66" s="4"/>
      <c r="S66" s="8"/>
      <c r="T66" s="8"/>
      <c r="U66" s="22" t="str">
        <f>IF(COUNTA($B66:$T66)&gt;0,COUNTA($M66:$R66),"")</f>
        <v/>
      </c>
      <c r="V66" s="23" t="str">
        <f>IF(COUNTA($B66:$T66)&gt;0,MID(IF($B66="","; Section","")&amp;IF($C66="","; Admission no.","")&amp;IF($D66="","; Name","")&amp;IF($E66="","; Gender","")&amp;IF($F66="","; Date of birth","")&amp;IF($G66="","; Nationality","")&amp;IF(COUNTA($H66:$J66)=0,"; Parent or guardian","")&amp;IF($K66="","; Class X board","")&amp;IF(AND($K66="Other board",$L66=""),"; Eligibility no.",""),3,300),"")</f>
        <v/>
      </c>
      <c r="W66" s="23" t="str">
        <f>IF(COUNTA($B66:$T66)&gt;0,MID(IF($D66="","",IF($D66&lt;&gt;TRIM($D66),"; Name: extra spaces","")&amp;IF(SUMPRODUCT(--ISNUMBER(FIND(" "&amp;{"a","b","c","d","e","f","g","h","i","j","k","l","m","n","o","p","q","r","s","t","u","v","w","x","y","z"}," "&amp;$D66)))&gt;0,"; Name: small first letter",""))&amp;IF($H66="","",IF($H66&lt;&gt;TRIM($H66),"; Mother: extra spaces","")&amp;IF(SUMPRODUCT(--ISNUMBER(FIND(" "&amp;{"a","b","c","d","e","f","g","h","i","j","k","l","m","n","o","p","q","r","s","t","u","v","w","x","y","z"}," "&amp;$H66)))&gt;0,"; Mother: small first letter",""))&amp;IF($I66="","",IF($I66&lt;&gt;TRIM($I66),"; Father: extra spaces","")&amp;IF(SUMPRODUCT(--ISNUMBER(FIND(" "&amp;{"a","b","c","d","e","f","g","h","i","j","k","l","m","n","o","p","q","r","s","t","u","v","w","x","y","z"}," "&amp;$I66)))&gt;0,"; Father: small first letter",""))&amp;IF($J66="","",IF($J66&lt;&gt;TRIM($J66),"; Guardian: extra spaces","")&amp;IF(SUMPRODUCT(--ISNUMBER(FIND(" "&amp;{"a","b","c","d","e","f","g","h","i","j","k","l","m","n","o","p","q","r","s","t","u","v","w","x","y","z"}," "&amp;$J66)))&gt;0,"; Guardian: small first letter","")),3,300),"")</f>
        <v/>
      </c>
      <c r="X66" s="23" t="str">
        <f>IF(OR(NOT(COUNTA($B66:$T66)&gt;0),$F66=""),"",IF(NOT(ISNUMBER($F66)),"Not a date",IF(OR((YEAR(Setup!$B$8)-YEAR($F66)-IF(OR(MONTH($F66)&gt;MONTH(Setup!$B$8),AND(MONTH($F66)=MONTH(Setup!$B$8),DAY($F66)&gt;DAY(Setup!$B$8))),1,0))&lt;Setup!$B$11,(YEAR(Setup!$B$8)-YEAR($F66)-IF(OR(MONTH($F66)&gt;MONTH(Setup!$B$8),AND(MONTH($F66)=MONTH(Setup!$B$8),DAY($F66)&gt;DAY(Setup!$B$8))),1,0))&gt;Setup!$C$11),"Age "&amp;(YEAR(Setup!$B$8)-YEAR($F66)-IF(OR(MONTH($F66)&gt;MONTH(Setup!$B$8),AND(MONTH($F66)=MONTH(Setup!$B$8),DAY($F66)&gt;DAY(Setup!$B$8))),1,0))&amp;": check the date","")))</f>
        <v/>
      </c>
      <c r="Y66" s="23" t="str">
        <f>IF(COUNTA($B66:$T66)&gt;0,IF($M66="","English or Modern English missing",""),"")</f>
        <v/>
      </c>
      <c r="Z66" s="23" t="str">
        <f>IF(COUNTA($B66:$T66)&gt;0,IF(COUNTA($N66:$R66)&lt;4,"Needs 4 or 5, has "&amp;COUNTA($N66:$R66),""),"")</f>
        <v/>
      </c>
      <c r="AA66" s="23" t="str">
        <f>IF(COUNTA($B66:$T66)&gt;0,MID(IF(SUM($AD66)=0,"","; "&amp;INDEX(Subjects!$O$5:$O$29,$AE66)&amp;" with "&amp;INDEX(Subjects!$P$5:$P$29,$AE66)&amp;IF($AD66&gt;1," (+"&amp;($AD66-1)&amp;" more)",""))&amp;IF(SUMPRODUCT(($M66:$R66&lt;&gt;"")*(COUNTIF($M66:$R66,$M66:$R66&amp;"")&gt;1))&gt;0,"; Same subject twice",""),3,300),"")</f>
        <v/>
      </c>
      <c r="AB66" s="23" t="str">
        <f>IF(COUNTA($B66:$T66)&gt;0,MID(IF($S66&lt;&gt;"Y","; Photo","")&amp;IF($T66&lt;&gt;"Y","; Signature",""),3,50),"")</f>
        <v/>
      </c>
      <c r="AC66" s="24" t="str">
        <f>IF(COUNTA($B66:$T66)&gt;0,IF(SUMPRODUCT(--($V66:$AB66&lt;&gt;""))=0,"OK",SUMPRODUCT(--($V66:$AB66&lt;&gt;""))&amp;" to fix"),"")</f>
        <v/>
      </c>
      <c r="AD66" s="25" t="str">
        <f>IF(COUNTA($B66:$T66)&gt;0,SUMPRODUCT((Subjects!$O$5:$O$29&lt;&gt;"")*(Subjects!$P$5:$P$29&lt;&gt;"")*(COUNTIF($M66:$R66,Subjects!$O$5:$O$29&amp;"")&gt;0)*(COUNTIF($M66:$R66,Subjects!$P$5:$P$29&amp;"")&gt;0)),"")</f>
        <v/>
      </c>
      <c r="AE66" s="25" t="str">
        <f>IF(SUM($AD66)=0,"",LOOKUP(2,1/((Subjects!$O$5:$O$29&lt;&gt;"")*(Subjects!$P$5:$P$29&lt;&gt;"")*(COUNTIF($M66:$R66,Subjects!$O$5:$O$29&amp;"")&gt;0)*(COUNTIF($M66:$R66,Subjects!$P$5:$P$29&amp;"")&gt;0)),Subjects!$Q$5:$Q$29))</f>
        <v/>
      </c>
    </row>
    <row r="67" spans="1:31" x14ac:dyDescent="0.25">
      <c r="A67" s="19">
        <v>62</v>
      </c>
      <c r="B67" s="8"/>
      <c r="C67" s="20"/>
      <c r="D67" s="4"/>
      <c r="E67" s="8"/>
      <c r="F67" s="21"/>
      <c r="G67" s="8"/>
      <c r="H67" s="4"/>
      <c r="I67" s="4"/>
      <c r="J67" s="4"/>
      <c r="K67" s="8"/>
      <c r="L67" s="20"/>
      <c r="M67" s="4"/>
      <c r="N67" s="4"/>
      <c r="O67" s="4"/>
      <c r="P67" s="4"/>
      <c r="Q67" s="4"/>
      <c r="R67" s="4"/>
      <c r="S67" s="8"/>
      <c r="T67" s="8"/>
      <c r="U67" s="22" t="str">
        <f>IF(COUNTA($B67:$T67)&gt;0,COUNTA($M67:$R67),"")</f>
        <v/>
      </c>
      <c r="V67" s="23" t="str">
        <f>IF(COUNTA($B67:$T67)&gt;0,MID(IF($B67="","; Section","")&amp;IF($C67="","; Admission no.","")&amp;IF($D67="","; Name","")&amp;IF($E67="","; Gender","")&amp;IF($F67="","; Date of birth","")&amp;IF($G67="","; Nationality","")&amp;IF(COUNTA($H67:$J67)=0,"; Parent or guardian","")&amp;IF($K67="","; Class X board","")&amp;IF(AND($K67="Other board",$L67=""),"; Eligibility no.",""),3,300),"")</f>
        <v/>
      </c>
      <c r="W67" s="23" t="str">
        <f>IF(COUNTA($B67:$T67)&gt;0,MID(IF($D67="","",IF($D67&lt;&gt;TRIM($D67),"; Name: extra spaces","")&amp;IF(SUMPRODUCT(--ISNUMBER(FIND(" "&amp;{"a","b","c","d","e","f","g","h","i","j","k","l","m","n","o","p","q","r","s","t","u","v","w","x","y","z"}," "&amp;$D67)))&gt;0,"; Name: small first letter",""))&amp;IF($H67="","",IF($H67&lt;&gt;TRIM($H67),"; Mother: extra spaces","")&amp;IF(SUMPRODUCT(--ISNUMBER(FIND(" "&amp;{"a","b","c","d","e","f","g","h","i","j","k","l","m","n","o","p","q","r","s","t","u","v","w","x","y","z"}," "&amp;$H67)))&gt;0,"; Mother: small first letter",""))&amp;IF($I67="","",IF($I67&lt;&gt;TRIM($I67),"; Father: extra spaces","")&amp;IF(SUMPRODUCT(--ISNUMBER(FIND(" "&amp;{"a","b","c","d","e","f","g","h","i","j","k","l","m","n","o","p","q","r","s","t","u","v","w","x","y","z"}," "&amp;$I67)))&gt;0,"; Father: small first letter",""))&amp;IF($J67="","",IF($J67&lt;&gt;TRIM($J67),"; Guardian: extra spaces","")&amp;IF(SUMPRODUCT(--ISNUMBER(FIND(" "&amp;{"a","b","c","d","e","f","g","h","i","j","k","l","m","n","o","p","q","r","s","t","u","v","w","x","y","z"}," "&amp;$J67)))&gt;0,"; Guardian: small first letter","")),3,300),"")</f>
        <v/>
      </c>
      <c r="X67" s="23" t="str">
        <f>IF(OR(NOT(COUNTA($B67:$T67)&gt;0),$F67=""),"",IF(NOT(ISNUMBER($F67)),"Not a date",IF(OR((YEAR(Setup!$B$8)-YEAR($F67)-IF(OR(MONTH($F67)&gt;MONTH(Setup!$B$8),AND(MONTH($F67)=MONTH(Setup!$B$8),DAY($F67)&gt;DAY(Setup!$B$8))),1,0))&lt;Setup!$B$11,(YEAR(Setup!$B$8)-YEAR($F67)-IF(OR(MONTH($F67)&gt;MONTH(Setup!$B$8),AND(MONTH($F67)=MONTH(Setup!$B$8),DAY($F67)&gt;DAY(Setup!$B$8))),1,0))&gt;Setup!$C$11),"Age "&amp;(YEAR(Setup!$B$8)-YEAR($F67)-IF(OR(MONTH($F67)&gt;MONTH(Setup!$B$8),AND(MONTH($F67)=MONTH(Setup!$B$8),DAY($F67)&gt;DAY(Setup!$B$8))),1,0))&amp;": check the date","")))</f>
        <v/>
      </c>
      <c r="Y67" s="23" t="str">
        <f>IF(COUNTA($B67:$T67)&gt;0,IF($M67="","English or Modern English missing",""),"")</f>
        <v/>
      </c>
      <c r="Z67" s="23" t="str">
        <f>IF(COUNTA($B67:$T67)&gt;0,IF(COUNTA($N67:$R67)&lt;4,"Needs 4 or 5, has "&amp;COUNTA($N67:$R67),""),"")</f>
        <v/>
      </c>
      <c r="AA67" s="23" t="str">
        <f>IF(COUNTA($B67:$T67)&gt;0,MID(IF(SUM($AD67)=0,"","; "&amp;INDEX(Subjects!$O$5:$O$29,$AE67)&amp;" with "&amp;INDEX(Subjects!$P$5:$P$29,$AE67)&amp;IF($AD67&gt;1," (+"&amp;($AD67-1)&amp;" more)",""))&amp;IF(SUMPRODUCT(($M67:$R67&lt;&gt;"")*(COUNTIF($M67:$R67,$M67:$R67&amp;"")&gt;1))&gt;0,"; Same subject twice",""),3,300),"")</f>
        <v/>
      </c>
      <c r="AB67" s="23" t="str">
        <f>IF(COUNTA($B67:$T67)&gt;0,MID(IF($S67&lt;&gt;"Y","; Photo","")&amp;IF($T67&lt;&gt;"Y","; Signature",""),3,50),"")</f>
        <v/>
      </c>
      <c r="AC67" s="24" t="str">
        <f>IF(COUNTA($B67:$T67)&gt;0,IF(SUMPRODUCT(--($V67:$AB67&lt;&gt;""))=0,"OK",SUMPRODUCT(--($V67:$AB67&lt;&gt;""))&amp;" to fix"),"")</f>
        <v/>
      </c>
      <c r="AD67" s="25" t="str">
        <f>IF(COUNTA($B67:$T67)&gt;0,SUMPRODUCT((Subjects!$O$5:$O$29&lt;&gt;"")*(Subjects!$P$5:$P$29&lt;&gt;"")*(COUNTIF($M67:$R67,Subjects!$O$5:$O$29&amp;"")&gt;0)*(COUNTIF($M67:$R67,Subjects!$P$5:$P$29&amp;"")&gt;0)),"")</f>
        <v/>
      </c>
      <c r="AE67" s="25" t="str">
        <f>IF(SUM($AD67)=0,"",LOOKUP(2,1/((Subjects!$O$5:$O$29&lt;&gt;"")*(Subjects!$P$5:$P$29&lt;&gt;"")*(COUNTIF($M67:$R67,Subjects!$O$5:$O$29&amp;"")&gt;0)*(COUNTIF($M67:$R67,Subjects!$P$5:$P$29&amp;"")&gt;0)),Subjects!$Q$5:$Q$29))</f>
        <v/>
      </c>
    </row>
    <row r="68" spans="1:31" x14ac:dyDescent="0.25">
      <c r="A68" s="19">
        <v>63</v>
      </c>
      <c r="B68" s="8"/>
      <c r="C68" s="20"/>
      <c r="D68" s="4"/>
      <c r="E68" s="8"/>
      <c r="F68" s="21"/>
      <c r="G68" s="8"/>
      <c r="H68" s="4"/>
      <c r="I68" s="4"/>
      <c r="J68" s="4"/>
      <c r="K68" s="8"/>
      <c r="L68" s="20"/>
      <c r="M68" s="4"/>
      <c r="N68" s="4"/>
      <c r="O68" s="4"/>
      <c r="P68" s="4"/>
      <c r="Q68" s="4"/>
      <c r="R68" s="4"/>
      <c r="S68" s="8"/>
      <c r="T68" s="8"/>
      <c r="U68" s="22" t="str">
        <f>IF(COUNTA($B68:$T68)&gt;0,COUNTA($M68:$R68),"")</f>
        <v/>
      </c>
      <c r="V68" s="23" t="str">
        <f>IF(COUNTA($B68:$T68)&gt;0,MID(IF($B68="","; Section","")&amp;IF($C68="","; Admission no.","")&amp;IF($D68="","; Name","")&amp;IF($E68="","; Gender","")&amp;IF($F68="","; Date of birth","")&amp;IF($G68="","; Nationality","")&amp;IF(COUNTA($H68:$J68)=0,"; Parent or guardian","")&amp;IF($K68="","; Class X board","")&amp;IF(AND($K68="Other board",$L68=""),"; Eligibility no.",""),3,300),"")</f>
        <v/>
      </c>
      <c r="W68" s="23" t="str">
        <f>IF(COUNTA($B68:$T68)&gt;0,MID(IF($D68="","",IF($D68&lt;&gt;TRIM($D68),"; Name: extra spaces","")&amp;IF(SUMPRODUCT(--ISNUMBER(FIND(" "&amp;{"a","b","c","d","e","f","g","h","i","j","k","l","m","n","o","p","q","r","s","t","u","v","w","x","y","z"}," "&amp;$D68)))&gt;0,"; Name: small first letter",""))&amp;IF($H68="","",IF($H68&lt;&gt;TRIM($H68),"; Mother: extra spaces","")&amp;IF(SUMPRODUCT(--ISNUMBER(FIND(" "&amp;{"a","b","c","d","e","f","g","h","i","j","k","l","m","n","o","p","q","r","s","t","u","v","w","x","y","z"}," "&amp;$H68)))&gt;0,"; Mother: small first letter",""))&amp;IF($I68="","",IF($I68&lt;&gt;TRIM($I68),"; Father: extra spaces","")&amp;IF(SUMPRODUCT(--ISNUMBER(FIND(" "&amp;{"a","b","c","d","e","f","g","h","i","j","k","l","m","n","o","p","q","r","s","t","u","v","w","x","y","z"}," "&amp;$I68)))&gt;0,"; Father: small first letter",""))&amp;IF($J68="","",IF($J68&lt;&gt;TRIM($J68),"; Guardian: extra spaces","")&amp;IF(SUMPRODUCT(--ISNUMBER(FIND(" "&amp;{"a","b","c","d","e","f","g","h","i","j","k","l","m","n","o","p","q","r","s","t","u","v","w","x","y","z"}," "&amp;$J68)))&gt;0,"; Guardian: small first letter","")),3,300),"")</f>
        <v/>
      </c>
      <c r="X68" s="23" t="str">
        <f>IF(OR(NOT(COUNTA($B68:$T68)&gt;0),$F68=""),"",IF(NOT(ISNUMBER($F68)),"Not a date",IF(OR((YEAR(Setup!$B$8)-YEAR($F68)-IF(OR(MONTH($F68)&gt;MONTH(Setup!$B$8),AND(MONTH($F68)=MONTH(Setup!$B$8),DAY($F68)&gt;DAY(Setup!$B$8))),1,0))&lt;Setup!$B$11,(YEAR(Setup!$B$8)-YEAR($F68)-IF(OR(MONTH($F68)&gt;MONTH(Setup!$B$8),AND(MONTH($F68)=MONTH(Setup!$B$8),DAY($F68)&gt;DAY(Setup!$B$8))),1,0))&gt;Setup!$C$11),"Age "&amp;(YEAR(Setup!$B$8)-YEAR($F68)-IF(OR(MONTH($F68)&gt;MONTH(Setup!$B$8),AND(MONTH($F68)=MONTH(Setup!$B$8),DAY($F68)&gt;DAY(Setup!$B$8))),1,0))&amp;": check the date","")))</f>
        <v/>
      </c>
      <c r="Y68" s="23" t="str">
        <f>IF(COUNTA($B68:$T68)&gt;0,IF($M68="","English or Modern English missing",""),"")</f>
        <v/>
      </c>
      <c r="Z68" s="23" t="str">
        <f>IF(COUNTA($B68:$T68)&gt;0,IF(COUNTA($N68:$R68)&lt;4,"Needs 4 or 5, has "&amp;COUNTA($N68:$R68),""),"")</f>
        <v/>
      </c>
      <c r="AA68" s="23" t="str">
        <f>IF(COUNTA($B68:$T68)&gt;0,MID(IF(SUM($AD68)=0,"","; "&amp;INDEX(Subjects!$O$5:$O$29,$AE68)&amp;" with "&amp;INDEX(Subjects!$P$5:$P$29,$AE68)&amp;IF($AD68&gt;1," (+"&amp;($AD68-1)&amp;" more)",""))&amp;IF(SUMPRODUCT(($M68:$R68&lt;&gt;"")*(COUNTIF($M68:$R68,$M68:$R68&amp;"")&gt;1))&gt;0,"; Same subject twice",""),3,300),"")</f>
        <v/>
      </c>
      <c r="AB68" s="23" t="str">
        <f>IF(COUNTA($B68:$T68)&gt;0,MID(IF($S68&lt;&gt;"Y","; Photo","")&amp;IF($T68&lt;&gt;"Y","; Signature",""),3,50),"")</f>
        <v/>
      </c>
      <c r="AC68" s="24" t="str">
        <f>IF(COUNTA($B68:$T68)&gt;0,IF(SUMPRODUCT(--($V68:$AB68&lt;&gt;""))=0,"OK",SUMPRODUCT(--($V68:$AB68&lt;&gt;""))&amp;" to fix"),"")</f>
        <v/>
      </c>
      <c r="AD68" s="25" t="str">
        <f>IF(COUNTA($B68:$T68)&gt;0,SUMPRODUCT((Subjects!$O$5:$O$29&lt;&gt;"")*(Subjects!$P$5:$P$29&lt;&gt;"")*(COUNTIF($M68:$R68,Subjects!$O$5:$O$29&amp;"")&gt;0)*(COUNTIF($M68:$R68,Subjects!$P$5:$P$29&amp;"")&gt;0)),"")</f>
        <v/>
      </c>
      <c r="AE68" s="25" t="str">
        <f>IF(SUM($AD68)=0,"",LOOKUP(2,1/((Subjects!$O$5:$O$29&lt;&gt;"")*(Subjects!$P$5:$P$29&lt;&gt;"")*(COUNTIF($M68:$R68,Subjects!$O$5:$O$29&amp;"")&gt;0)*(COUNTIF($M68:$R68,Subjects!$P$5:$P$29&amp;"")&gt;0)),Subjects!$Q$5:$Q$29))</f>
        <v/>
      </c>
    </row>
    <row r="69" spans="1:31" x14ac:dyDescent="0.25">
      <c r="A69" s="19">
        <v>64</v>
      </c>
      <c r="B69" s="8"/>
      <c r="C69" s="20"/>
      <c r="D69" s="4"/>
      <c r="E69" s="8"/>
      <c r="F69" s="21"/>
      <c r="G69" s="8"/>
      <c r="H69" s="4"/>
      <c r="I69" s="4"/>
      <c r="J69" s="4"/>
      <c r="K69" s="8"/>
      <c r="L69" s="20"/>
      <c r="M69" s="4"/>
      <c r="N69" s="4"/>
      <c r="O69" s="4"/>
      <c r="P69" s="4"/>
      <c r="Q69" s="4"/>
      <c r="R69" s="4"/>
      <c r="S69" s="8"/>
      <c r="T69" s="8"/>
      <c r="U69" s="22" t="str">
        <f>IF(COUNTA($B69:$T69)&gt;0,COUNTA($M69:$R69),"")</f>
        <v/>
      </c>
      <c r="V69" s="23" t="str">
        <f>IF(COUNTA($B69:$T69)&gt;0,MID(IF($B69="","; Section","")&amp;IF($C69="","; Admission no.","")&amp;IF($D69="","; Name","")&amp;IF($E69="","; Gender","")&amp;IF($F69="","; Date of birth","")&amp;IF($G69="","; Nationality","")&amp;IF(COUNTA($H69:$J69)=0,"; Parent or guardian","")&amp;IF($K69="","; Class X board","")&amp;IF(AND($K69="Other board",$L69=""),"; Eligibility no.",""),3,300),"")</f>
        <v/>
      </c>
      <c r="W69" s="23" t="str">
        <f>IF(COUNTA($B69:$T69)&gt;0,MID(IF($D69="","",IF($D69&lt;&gt;TRIM($D69),"; Name: extra spaces","")&amp;IF(SUMPRODUCT(--ISNUMBER(FIND(" "&amp;{"a","b","c","d","e","f","g","h","i","j","k","l","m","n","o","p","q","r","s","t","u","v","w","x","y","z"}," "&amp;$D69)))&gt;0,"; Name: small first letter",""))&amp;IF($H69="","",IF($H69&lt;&gt;TRIM($H69),"; Mother: extra spaces","")&amp;IF(SUMPRODUCT(--ISNUMBER(FIND(" "&amp;{"a","b","c","d","e","f","g","h","i","j","k","l","m","n","o","p","q","r","s","t","u","v","w","x","y","z"}," "&amp;$H69)))&gt;0,"; Mother: small first letter",""))&amp;IF($I69="","",IF($I69&lt;&gt;TRIM($I69),"; Father: extra spaces","")&amp;IF(SUMPRODUCT(--ISNUMBER(FIND(" "&amp;{"a","b","c","d","e","f","g","h","i","j","k","l","m","n","o","p","q","r","s","t","u","v","w","x","y","z"}," "&amp;$I69)))&gt;0,"; Father: small first letter",""))&amp;IF($J69="","",IF($J69&lt;&gt;TRIM($J69),"; Guardian: extra spaces","")&amp;IF(SUMPRODUCT(--ISNUMBER(FIND(" "&amp;{"a","b","c","d","e","f","g","h","i","j","k","l","m","n","o","p","q","r","s","t","u","v","w","x","y","z"}," "&amp;$J69)))&gt;0,"; Guardian: small first letter","")),3,300),"")</f>
        <v/>
      </c>
      <c r="X69" s="23" t="str">
        <f>IF(OR(NOT(COUNTA($B69:$T69)&gt;0),$F69=""),"",IF(NOT(ISNUMBER($F69)),"Not a date",IF(OR((YEAR(Setup!$B$8)-YEAR($F69)-IF(OR(MONTH($F69)&gt;MONTH(Setup!$B$8),AND(MONTH($F69)=MONTH(Setup!$B$8),DAY($F69)&gt;DAY(Setup!$B$8))),1,0))&lt;Setup!$B$11,(YEAR(Setup!$B$8)-YEAR($F69)-IF(OR(MONTH($F69)&gt;MONTH(Setup!$B$8),AND(MONTH($F69)=MONTH(Setup!$B$8),DAY($F69)&gt;DAY(Setup!$B$8))),1,0))&gt;Setup!$C$11),"Age "&amp;(YEAR(Setup!$B$8)-YEAR($F69)-IF(OR(MONTH($F69)&gt;MONTH(Setup!$B$8),AND(MONTH($F69)=MONTH(Setup!$B$8),DAY($F69)&gt;DAY(Setup!$B$8))),1,0))&amp;": check the date","")))</f>
        <v/>
      </c>
      <c r="Y69" s="23" t="str">
        <f>IF(COUNTA($B69:$T69)&gt;0,IF($M69="","English or Modern English missing",""),"")</f>
        <v/>
      </c>
      <c r="Z69" s="23" t="str">
        <f>IF(COUNTA($B69:$T69)&gt;0,IF(COUNTA($N69:$R69)&lt;4,"Needs 4 or 5, has "&amp;COUNTA($N69:$R69),""),"")</f>
        <v/>
      </c>
      <c r="AA69" s="23" t="str">
        <f>IF(COUNTA($B69:$T69)&gt;0,MID(IF(SUM($AD69)=0,"","; "&amp;INDEX(Subjects!$O$5:$O$29,$AE69)&amp;" with "&amp;INDEX(Subjects!$P$5:$P$29,$AE69)&amp;IF($AD69&gt;1," (+"&amp;($AD69-1)&amp;" more)",""))&amp;IF(SUMPRODUCT(($M69:$R69&lt;&gt;"")*(COUNTIF($M69:$R69,$M69:$R69&amp;"")&gt;1))&gt;0,"; Same subject twice",""),3,300),"")</f>
        <v/>
      </c>
      <c r="AB69" s="23" t="str">
        <f>IF(COUNTA($B69:$T69)&gt;0,MID(IF($S69&lt;&gt;"Y","; Photo","")&amp;IF($T69&lt;&gt;"Y","; Signature",""),3,50),"")</f>
        <v/>
      </c>
      <c r="AC69" s="24" t="str">
        <f>IF(COUNTA($B69:$T69)&gt;0,IF(SUMPRODUCT(--($V69:$AB69&lt;&gt;""))=0,"OK",SUMPRODUCT(--($V69:$AB69&lt;&gt;""))&amp;" to fix"),"")</f>
        <v/>
      </c>
      <c r="AD69" s="25" t="str">
        <f>IF(COUNTA($B69:$T69)&gt;0,SUMPRODUCT((Subjects!$O$5:$O$29&lt;&gt;"")*(Subjects!$P$5:$P$29&lt;&gt;"")*(COUNTIF($M69:$R69,Subjects!$O$5:$O$29&amp;"")&gt;0)*(COUNTIF($M69:$R69,Subjects!$P$5:$P$29&amp;"")&gt;0)),"")</f>
        <v/>
      </c>
      <c r="AE69" s="25" t="str">
        <f>IF(SUM($AD69)=0,"",LOOKUP(2,1/((Subjects!$O$5:$O$29&lt;&gt;"")*(Subjects!$P$5:$P$29&lt;&gt;"")*(COUNTIF($M69:$R69,Subjects!$O$5:$O$29&amp;"")&gt;0)*(COUNTIF($M69:$R69,Subjects!$P$5:$P$29&amp;"")&gt;0)),Subjects!$Q$5:$Q$29))</f>
        <v/>
      </c>
    </row>
    <row r="70" spans="1:31" x14ac:dyDescent="0.25">
      <c r="A70" s="19">
        <v>65</v>
      </c>
      <c r="B70" s="8"/>
      <c r="C70" s="20"/>
      <c r="D70" s="4"/>
      <c r="E70" s="8"/>
      <c r="F70" s="21"/>
      <c r="G70" s="8"/>
      <c r="H70" s="4"/>
      <c r="I70" s="4"/>
      <c r="J70" s="4"/>
      <c r="K70" s="8"/>
      <c r="L70" s="20"/>
      <c r="M70" s="4"/>
      <c r="N70" s="4"/>
      <c r="O70" s="4"/>
      <c r="P70" s="4"/>
      <c r="Q70" s="4"/>
      <c r="R70" s="4"/>
      <c r="S70" s="8"/>
      <c r="T70" s="8"/>
      <c r="U70" s="22" t="str">
        <f>IF(COUNTA($B70:$T70)&gt;0,COUNTA($M70:$R70),"")</f>
        <v/>
      </c>
      <c r="V70" s="23" t="str">
        <f>IF(COUNTA($B70:$T70)&gt;0,MID(IF($B70="","; Section","")&amp;IF($C70="","; Admission no.","")&amp;IF($D70="","; Name","")&amp;IF($E70="","; Gender","")&amp;IF($F70="","; Date of birth","")&amp;IF($G70="","; Nationality","")&amp;IF(COUNTA($H70:$J70)=0,"; Parent or guardian","")&amp;IF($K70="","; Class X board","")&amp;IF(AND($K70="Other board",$L70=""),"; Eligibility no.",""),3,300),"")</f>
        <v/>
      </c>
      <c r="W70" s="23" t="str">
        <f>IF(COUNTA($B70:$T70)&gt;0,MID(IF($D70="","",IF($D70&lt;&gt;TRIM($D70),"; Name: extra spaces","")&amp;IF(SUMPRODUCT(--ISNUMBER(FIND(" "&amp;{"a","b","c","d","e","f","g","h","i","j","k","l","m","n","o","p","q","r","s","t","u","v","w","x","y","z"}," "&amp;$D70)))&gt;0,"; Name: small first letter",""))&amp;IF($H70="","",IF($H70&lt;&gt;TRIM($H70),"; Mother: extra spaces","")&amp;IF(SUMPRODUCT(--ISNUMBER(FIND(" "&amp;{"a","b","c","d","e","f","g","h","i","j","k","l","m","n","o","p","q","r","s","t","u","v","w","x","y","z"}," "&amp;$H70)))&gt;0,"; Mother: small first letter",""))&amp;IF($I70="","",IF($I70&lt;&gt;TRIM($I70),"; Father: extra spaces","")&amp;IF(SUMPRODUCT(--ISNUMBER(FIND(" "&amp;{"a","b","c","d","e","f","g","h","i","j","k","l","m","n","o","p","q","r","s","t","u","v","w","x","y","z"}," "&amp;$I70)))&gt;0,"; Father: small first letter",""))&amp;IF($J70="","",IF($J70&lt;&gt;TRIM($J70),"; Guardian: extra spaces","")&amp;IF(SUMPRODUCT(--ISNUMBER(FIND(" "&amp;{"a","b","c","d","e","f","g","h","i","j","k","l","m","n","o","p","q","r","s","t","u","v","w","x","y","z"}," "&amp;$J70)))&gt;0,"; Guardian: small first letter","")),3,300),"")</f>
        <v/>
      </c>
      <c r="X70" s="23" t="str">
        <f>IF(OR(NOT(COUNTA($B70:$T70)&gt;0),$F70=""),"",IF(NOT(ISNUMBER($F70)),"Not a date",IF(OR((YEAR(Setup!$B$8)-YEAR($F70)-IF(OR(MONTH($F70)&gt;MONTH(Setup!$B$8),AND(MONTH($F70)=MONTH(Setup!$B$8),DAY($F70)&gt;DAY(Setup!$B$8))),1,0))&lt;Setup!$B$11,(YEAR(Setup!$B$8)-YEAR($F70)-IF(OR(MONTH($F70)&gt;MONTH(Setup!$B$8),AND(MONTH($F70)=MONTH(Setup!$B$8),DAY($F70)&gt;DAY(Setup!$B$8))),1,0))&gt;Setup!$C$11),"Age "&amp;(YEAR(Setup!$B$8)-YEAR($F70)-IF(OR(MONTH($F70)&gt;MONTH(Setup!$B$8),AND(MONTH($F70)=MONTH(Setup!$B$8),DAY($F70)&gt;DAY(Setup!$B$8))),1,0))&amp;": check the date","")))</f>
        <v/>
      </c>
      <c r="Y70" s="23" t="str">
        <f>IF(COUNTA($B70:$T70)&gt;0,IF($M70="","English or Modern English missing",""),"")</f>
        <v/>
      </c>
      <c r="Z70" s="23" t="str">
        <f>IF(COUNTA($B70:$T70)&gt;0,IF(COUNTA($N70:$R70)&lt;4,"Needs 4 or 5, has "&amp;COUNTA($N70:$R70),""),"")</f>
        <v/>
      </c>
      <c r="AA70" s="23" t="str">
        <f>IF(COUNTA($B70:$T70)&gt;0,MID(IF(SUM($AD70)=0,"","; "&amp;INDEX(Subjects!$O$5:$O$29,$AE70)&amp;" with "&amp;INDEX(Subjects!$P$5:$P$29,$AE70)&amp;IF($AD70&gt;1," (+"&amp;($AD70-1)&amp;" more)",""))&amp;IF(SUMPRODUCT(($M70:$R70&lt;&gt;"")*(COUNTIF($M70:$R70,$M70:$R70&amp;"")&gt;1))&gt;0,"; Same subject twice",""),3,300),"")</f>
        <v/>
      </c>
      <c r="AB70" s="23" t="str">
        <f>IF(COUNTA($B70:$T70)&gt;0,MID(IF($S70&lt;&gt;"Y","; Photo","")&amp;IF($T70&lt;&gt;"Y","; Signature",""),3,50),"")</f>
        <v/>
      </c>
      <c r="AC70" s="24" t="str">
        <f>IF(COUNTA($B70:$T70)&gt;0,IF(SUMPRODUCT(--($V70:$AB70&lt;&gt;""))=0,"OK",SUMPRODUCT(--($V70:$AB70&lt;&gt;""))&amp;" to fix"),"")</f>
        <v/>
      </c>
      <c r="AD70" s="25" t="str">
        <f>IF(COUNTA($B70:$T70)&gt;0,SUMPRODUCT((Subjects!$O$5:$O$29&lt;&gt;"")*(Subjects!$P$5:$P$29&lt;&gt;"")*(COUNTIF($M70:$R70,Subjects!$O$5:$O$29&amp;"")&gt;0)*(COUNTIF($M70:$R70,Subjects!$P$5:$P$29&amp;"")&gt;0)),"")</f>
        <v/>
      </c>
      <c r="AE70" s="25" t="str">
        <f>IF(SUM($AD70)=0,"",LOOKUP(2,1/((Subjects!$O$5:$O$29&lt;&gt;"")*(Subjects!$P$5:$P$29&lt;&gt;"")*(COUNTIF($M70:$R70,Subjects!$O$5:$O$29&amp;"")&gt;0)*(COUNTIF($M70:$R70,Subjects!$P$5:$P$29&amp;"")&gt;0)),Subjects!$Q$5:$Q$29))</f>
        <v/>
      </c>
    </row>
    <row r="71" spans="1:31" x14ac:dyDescent="0.25">
      <c r="A71" s="19">
        <v>66</v>
      </c>
      <c r="B71" s="8"/>
      <c r="C71" s="20"/>
      <c r="D71" s="4"/>
      <c r="E71" s="8"/>
      <c r="F71" s="21"/>
      <c r="G71" s="8"/>
      <c r="H71" s="4"/>
      <c r="I71" s="4"/>
      <c r="J71" s="4"/>
      <c r="K71" s="8"/>
      <c r="L71" s="20"/>
      <c r="M71" s="4"/>
      <c r="N71" s="4"/>
      <c r="O71" s="4"/>
      <c r="P71" s="4"/>
      <c r="Q71" s="4"/>
      <c r="R71" s="4"/>
      <c r="S71" s="8"/>
      <c r="T71" s="8"/>
      <c r="U71" s="22" t="str">
        <f>IF(COUNTA($B71:$T71)&gt;0,COUNTA($M71:$R71),"")</f>
        <v/>
      </c>
      <c r="V71" s="23" t="str">
        <f>IF(COUNTA($B71:$T71)&gt;0,MID(IF($B71="","; Section","")&amp;IF($C71="","; Admission no.","")&amp;IF($D71="","; Name","")&amp;IF($E71="","; Gender","")&amp;IF($F71="","; Date of birth","")&amp;IF($G71="","; Nationality","")&amp;IF(COUNTA($H71:$J71)=0,"; Parent or guardian","")&amp;IF($K71="","; Class X board","")&amp;IF(AND($K71="Other board",$L71=""),"; Eligibility no.",""),3,300),"")</f>
        <v/>
      </c>
      <c r="W71" s="23" t="str">
        <f>IF(COUNTA($B71:$T71)&gt;0,MID(IF($D71="","",IF($D71&lt;&gt;TRIM($D71),"; Name: extra spaces","")&amp;IF(SUMPRODUCT(--ISNUMBER(FIND(" "&amp;{"a","b","c","d","e","f","g","h","i","j","k","l","m","n","o","p","q","r","s","t","u","v","w","x","y","z"}," "&amp;$D71)))&gt;0,"; Name: small first letter",""))&amp;IF($H71="","",IF($H71&lt;&gt;TRIM($H71),"; Mother: extra spaces","")&amp;IF(SUMPRODUCT(--ISNUMBER(FIND(" "&amp;{"a","b","c","d","e","f","g","h","i","j","k","l","m","n","o","p","q","r","s","t","u","v","w","x","y","z"}," "&amp;$H71)))&gt;0,"; Mother: small first letter",""))&amp;IF($I71="","",IF($I71&lt;&gt;TRIM($I71),"; Father: extra spaces","")&amp;IF(SUMPRODUCT(--ISNUMBER(FIND(" "&amp;{"a","b","c","d","e","f","g","h","i","j","k","l","m","n","o","p","q","r","s","t","u","v","w","x","y","z"}," "&amp;$I71)))&gt;0,"; Father: small first letter",""))&amp;IF($J71="","",IF($J71&lt;&gt;TRIM($J71),"; Guardian: extra spaces","")&amp;IF(SUMPRODUCT(--ISNUMBER(FIND(" "&amp;{"a","b","c","d","e","f","g","h","i","j","k","l","m","n","o","p","q","r","s","t","u","v","w","x","y","z"}," "&amp;$J71)))&gt;0,"; Guardian: small first letter","")),3,300),"")</f>
        <v/>
      </c>
      <c r="X71" s="23" t="str">
        <f>IF(OR(NOT(COUNTA($B71:$T71)&gt;0),$F71=""),"",IF(NOT(ISNUMBER($F71)),"Not a date",IF(OR((YEAR(Setup!$B$8)-YEAR($F71)-IF(OR(MONTH($F71)&gt;MONTH(Setup!$B$8),AND(MONTH($F71)=MONTH(Setup!$B$8),DAY($F71)&gt;DAY(Setup!$B$8))),1,0))&lt;Setup!$B$11,(YEAR(Setup!$B$8)-YEAR($F71)-IF(OR(MONTH($F71)&gt;MONTH(Setup!$B$8),AND(MONTH($F71)=MONTH(Setup!$B$8),DAY($F71)&gt;DAY(Setup!$B$8))),1,0))&gt;Setup!$C$11),"Age "&amp;(YEAR(Setup!$B$8)-YEAR($F71)-IF(OR(MONTH($F71)&gt;MONTH(Setup!$B$8),AND(MONTH($F71)=MONTH(Setup!$B$8),DAY($F71)&gt;DAY(Setup!$B$8))),1,0))&amp;": check the date","")))</f>
        <v/>
      </c>
      <c r="Y71" s="23" t="str">
        <f>IF(COUNTA($B71:$T71)&gt;0,IF($M71="","English or Modern English missing",""),"")</f>
        <v/>
      </c>
      <c r="Z71" s="23" t="str">
        <f>IF(COUNTA($B71:$T71)&gt;0,IF(COUNTA($N71:$R71)&lt;4,"Needs 4 or 5, has "&amp;COUNTA($N71:$R71),""),"")</f>
        <v/>
      </c>
      <c r="AA71" s="23" t="str">
        <f>IF(COUNTA($B71:$T71)&gt;0,MID(IF(SUM($AD71)=0,"","; "&amp;INDEX(Subjects!$O$5:$O$29,$AE71)&amp;" with "&amp;INDEX(Subjects!$P$5:$P$29,$AE71)&amp;IF($AD71&gt;1," (+"&amp;($AD71-1)&amp;" more)",""))&amp;IF(SUMPRODUCT(($M71:$R71&lt;&gt;"")*(COUNTIF($M71:$R71,$M71:$R71&amp;"")&gt;1))&gt;0,"; Same subject twice",""),3,300),"")</f>
        <v/>
      </c>
      <c r="AB71" s="23" t="str">
        <f>IF(COUNTA($B71:$T71)&gt;0,MID(IF($S71&lt;&gt;"Y","; Photo","")&amp;IF($T71&lt;&gt;"Y","; Signature",""),3,50),"")</f>
        <v/>
      </c>
      <c r="AC71" s="24" t="str">
        <f>IF(COUNTA($B71:$T71)&gt;0,IF(SUMPRODUCT(--($V71:$AB71&lt;&gt;""))=0,"OK",SUMPRODUCT(--($V71:$AB71&lt;&gt;""))&amp;" to fix"),"")</f>
        <v/>
      </c>
      <c r="AD71" s="25" t="str">
        <f>IF(COUNTA($B71:$T71)&gt;0,SUMPRODUCT((Subjects!$O$5:$O$29&lt;&gt;"")*(Subjects!$P$5:$P$29&lt;&gt;"")*(COUNTIF($M71:$R71,Subjects!$O$5:$O$29&amp;"")&gt;0)*(COUNTIF($M71:$R71,Subjects!$P$5:$P$29&amp;"")&gt;0)),"")</f>
        <v/>
      </c>
      <c r="AE71" s="25" t="str">
        <f>IF(SUM($AD71)=0,"",LOOKUP(2,1/((Subjects!$O$5:$O$29&lt;&gt;"")*(Subjects!$P$5:$P$29&lt;&gt;"")*(COUNTIF($M71:$R71,Subjects!$O$5:$O$29&amp;"")&gt;0)*(COUNTIF($M71:$R71,Subjects!$P$5:$P$29&amp;"")&gt;0)),Subjects!$Q$5:$Q$29))</f>
        <v/>
      </c>
    </row>
    <row r="72" spans="1:31" x14ac:dyDescent="0.25">
      <c r="A72" s="19">
        <v>67</v>
      </c>
      <c r="B72" s="8"/>
      <c r="C72" s="20"/>
      <c r="D72" s="4"/>
      <c r="E72" s="8"/>
      <c r="F72" s="21"/>
      <c r="G72" s="8"/>
      <c r="H72" s="4"/>
      <c r="I72" s="4"/>
      <c r="J72" s="4"/>
      <c r="K72" s="8"/>
      <c r="L72" s="20"/>
      <c r="M72" s="4"/>
      <c r="N72" s="4"/>
      <c r="O72" s="4"/>
      <c r="P72" s="4"/>
      <c r="Q72" s="4"/>
      <c r="R72" s="4"/>
      <c r="S72" s="8"/>
      <c r="T72" s="8"/>
      <c r="U72" s="22" t="str">
        <f>IF(COUNTA($B72:$T72)&gt;0,COUNTA($M72:$R72),"")</f>
        <v/>
      </c>
      <c r="V72" s="23" t="str">
        <f>IF(COUNTA($B72:$T72)&gt;0,MID(IF($B72="","; Section","")&amp;IF($C72="","; Admission no.","")&amp;IF($D72="","; Name","")&amp;IF($E72="","; Gender","")&amp;IF($F72="","; Date of birth","")&amp;IF($G72="","; Nationality","")&amp;IF(COUNTA($H72:$J72)=0,"; Parent or guardian","")&amp;IF($K72="","; Class X board","")&amp;IF(AND($K72="Other board",$L72=""),"; Eligibility no.",""),3,300),"")</f>
        <v/>
      </c>
      <c r="W72" s="23" t="str">
        <f>IF(COUNTA($B72:$T72)&gt;0,MID(IF($D72="","",IF($D72&lt;&gt;TRIM($D72),"; Name: extra spaces","")&amp;IF(SUMPRODUCT(--ISNUMBER(FIND(" "&amp;{"a","b","c","d","e","f","g","h","i","j","k","l","m","n","o","p","q","r","s","t","u","v","w","x","y","z"}," "&amp;$D72)))&gt;0,"; Name: small first letter",""))&amp;IF($H72="","",IF($H72&lt;&gt;TRIM($H72),"; Mother: extra spaces","")&amp;IF(SUMPRODUCT(--ISNUMBER(FIND(" "&amp;{"a","b","c","d","e","f","g","h","i","j","k","l","m","n","o","p","q","r","s","t","u","v","w","x","y","z"}," "&amp;$H72)))&gt;0,"; Mother: small first letter",""))&amp;IF($I72="","",IF($I72&lt;&gt;TRIM($I72),"; Father: extra spaces","")&amp;IF(SUMPRODUCT(--ISNUMBER(FIND(" "&amp;{"a","b","c","d","e","f","g","h","i","j","k","l","m","n","o","p","q","r","s","t","u","v","w","x","y","z"}," "&amp;$I72)))&gt;0,"; Father: small first letter",""))&amp;IF($J72="","",IF($J72&lt;&gt;TRIM($J72),"; Guardian: extra spaces","")&amp;IF(SUMPRODUCT(--ISNUMBER(FIND(" "&amp;{"a","b","c","d","e","f","g","h","i","j","k","l","m","n","o","p","q","r","s","t","u","v","w","x","y","z"}," "&amp;$J72)))&gt;0,"; Guardian: small first letter","")),3,300),"")</f>
        <v/>
      </c>
      <c r="X72" s="23" t="str">
        <f>IF(OR(NOT(COUNTA($B72:$T72)&gt;0),$F72=""),"",IF(NOT(ISNUMBER($F72)),"Not a date",IF(OR((YEAR(Setup!$B$8)-YEAR($F72)-IF(OR(MONTH($F72)&gt;MONTH(Setup!$B$8),AND(MONTH($F72)=MONTH(Setup!$B$8),DAY($F72)&gt;DAY(Setup!$B$8))),1,0))&lt;Setup!$B$11,(YEAR(Setup!$B$8)-YEAR($F72)-IF(OR(MONTH($F72)&gt;MONTH(Setup!$B$8),AND(MONTH($F72)=MONTH(Setup!$B$8),DAY($F72)&gt;DAY(Setup!$B$8))),1,0))&gt;Setup!$C$11),"Age "&amp;(YEAR(Setup!$B$8)-YEAR($F72)-IF(OR(MONTH($F72)&gt;MONTH(Setup!$B$8),AND(MONTH($F72)=MONTH(Setup!$B$8),DAY($F72)&gt;DAY(Setup!$B$8))),1,0))&amp;": check the date","")))</f>
        <v/>
      </c>
      <c r="Y72" s="23" t="str">
        <f>IF(COUNTA($B72:$T72)&gt;0,IF($M72="","English or Modern English missing",""),"")</f>
        <v/>
      </c>
      <c r="Z72" s="23" t="str">
        <f>IF(COUNTA($B72:$T72)&gt;0,IF(COUNTA($N72:$R72)&lt;4,"Needs 4 or 5, has "&amp;COUNTA($N72:$R72),""),"")</f>
        <v/>
      </c>
      <c r="AA72" s="23" t="str">
        <f>IF(COUNTA($B72:$T72)&gt;0,MID(IF(SUM($AD72)=0,"","; "&amp;INDEX(Subjects!$O$5:$O$29,$AE72)&amp;" with "&amp;INDEX(Subjects!$P$5:$P$29,$AE72)&amp;IF($AD72&gt;1," (+"&amp;($AD72-1)&amp;" more)",""))&amp;IF(SUMPRODUCT(($M72:$R72&lt;&gt;"")*(COUNTIF($M72:$R72,$M72:$R72&amp;"")&gt;1))&gt;0,"; Same subject twice",""),3,300),"")</f>
        <v/>
      </c>
      <c r="AB72" s="23" t="str">
        <f>IF(COUNTA($B72:$T72)&gt;0,MID(IF($S72&lt;&gt;"Y","; Photo","")&amp;IF($T72&lt;&gt;"Y","; Signature",""),3,50),"")</f>
        <v/>
      </c>
      <c r="AC72" s="24" t="str">
        <f>IF(COUNTA($B72:$T72)&gt;0,IF(SUMPRODUCT(--($V72:$AB72&lt;&gt;""))=0,"OK",SUMPRODUCT(--($V72:$AB72&lt;&gt;""))&amp;" to fix"),"")</f>
        <v/>
      </c>
      <c r="AD72" s="25" t="str">
        <f>IF(COUNTA($B72:$T72)&gt;0,SUMPRODUCT((Subjects!$O$5:$O$29&lt;&gt;"")*(Subjects!$P$5:$P$29&lt;&gt;"")*(COUNTIF($M72:$R72,Subjects!$O$5:$O$29&amp;"")&gt;0)*(COUNTIF($M72:$R72,Subjects!$P$5:$P$29&amp;"")&gt;0)),"")</f>
        <v/>
      </c>
      <c r="AE72" s="25" t="str">
        <f>IF(SUM($AD72)=0,"",LOOKUP(2,1/((Subjects!$O$5:$O$29&lt;&gt;"")*(Subjects!$P$5:$P$29&lt;&gt;"")*(COUNTIF($M72:$R72,Subjects!$O$5:$O$29&amp;"")&gt;0)*(COUNTIF($M72:$R72,Subjects!$P$5:$P$29&amp;"")&gt;0)),Subjects!$Q$5:$Q$29))</f>
        <v/>
      </c>
    </row>
    <row r="73" spans="1:31" x14ac:dyDescent="0.25">
      <c r="A73" s="19">
        <v>68</v>
      </c>
      <c r="B73" s="8"/>
      <c r="C73" s="20"/>
      <c r="D73" s="4"/>
      <c r="E73" s="8"/>
      <c r="F73" s="21"/>
      <c r="G73" s="8"/>
      <c r="H73" s="4"/>
      <c r="I73" s="4"/>
      <c r="J73" s="4"/>
      <c r="K73" s="8"/>
      <c r="L73" s="20"/>
      <c r="M73" s="4"/>
      <c r="N73" s="4"/>
      <c r="O73" s="4"/>
      <c r="P73" s="4"/>
      <c r="Q73" s="4"/>
      <c r="R73" s="4"/>
      <c r="S73" s="8"/>
      <c r="T73" s="8"/>
      <c r="U73" s="22" t="str">
        <f>IF(COUNTA($B73:$T73)&gt;0,COUNTA($M73:$R73),"")</f>
        <v/>
      </c>
      <c r="V73" s="23" t="str">
        <f>IF(COUNTA($B73:$T73)&gt;0,MID(IF($B73="","; Section","")&amp;IF($C73="","; Admission no.","")&amp;IF($D73="","; Name","")&amp;IF($E73="","; Gender","")&amp;IF($F73="","; Date of birth","")&amp;IF($G73="","; Nationality","")&amp;IF(COUNTA($H73:$J73)=0,"; Parent or guardian","")&amp;IF($K73="","; Class X board","")&amp;IF(AND($K73="Other board",$L73=""),"; Eligibility no.",""),3,300),"")</f>
        <v/>
      </c>
      <c r="W73" s="23" t="str">
        <f>IF(COUNTA($B73:$T73)&gt;0,MID(IF($D73="","",IF($D73&lt;&gt;TRIM($D73),"; Name: extra spaces","")&amp;IF(SUMPRODUCT(--ISNUMBER(FIND(" "&amp;{"a","b","c","d","e","f","g","h","i","j","k","l","m","n","o","p","q","r","s","t","u","v","w","x","y","z"}," "&amp;$D73)))&gt;0,"; Name: small first letter",""))&amp;IF($H73="","",IF($H73&lt;&gt;TRIM($H73),"; Mother: extra spaces","")&amp;IF(SUMPRODUCT(--ISNUMBER(FIND(" "&amp;{"a","b","c","d","e","f","g","h","i","j","k","l","m","n","o","p","q","r","s","t","u","v","w","x","y","z"}," "&amp;$H73)))&gt;0,"; Mother: small first letter",""))&amp;IF($I73="","",IF($I73&lt;&gt;TRIM($I73),"; Father: extra spaces","")&amp;IF(SUMPRODUCT(--ISNUMBER(FIND(" "&amp;{"a","b","c","d","e","f","g","h","i","j","k","l","m","n","o","p","q","r","s","t","u","v","w","x","y","z"}," "&amp;$I73)))&gt;0,"; Father: small first letter",""))&amp;IF($J73="","",IF($J73&lt;&gt;TRIM($J73),"; Guardian: extra spaces","")&amp;IF(SUMPRODUCT(--ISNUMBER(FIND(" "&amp;{"a","b","c","d","e","f","g","h","i","j","k","l","m","n","o","p","q","r","s","t","u","v","w","x","y","z"}," "&amp;$J73)))&gt;0,"; Guardian: small first letter","")),3,300),"")</f>
        <v/>
      </c>
      <c r="X73" s="23" t="str">
        <f>IF(OR(NOT(COUNTA($B73:$T73)&gt;0),$F73=""),"",IF(NOT(ISNUMBER($F73)),"Not a date",IF(OR((YEAR(Setup!$B$8)-YEAR($F73)-IF(OR(MONTH($F73)&gt;MONTH(Setup!$B$8),AND(MONTH($F73)=MONTH(Setup!$B$8),DAY($F73)&gt;DAY(Setup!$B$8))),1,0))&lt;Setup!$B$11,(YEAR(Setup!$B$8)-YEAR($F73)-IF(OR(MONTH($F73)&gt;MONTH(Setup!$B$8),AND(MONTH($F73)=MONTH(Setup!$B$8),DAY($F73)&gt;DAY(Setup!$B$8))),1,0))&gt;Setup!$C$11),"Age "&amp;(YEAR(Setup!$B$8)-YEAR($F73)-IF(OR(MONTH($F73)&gt;MONTH(Setup!$B$8),AND(MONTH($F73)=MONTH(Setup!$B$8),DAY($F73)&gt;DAY(Setup!$B$8))),1,0))&amp;": check the date","")))</f>
        <v/>
      </c>
      <c r="Y73" s="23" t="str">
        <f>IF(COUNTA($B73:$T73)&gt;0,IF($M73="","English or Modern English missing",""),"")</f>
        <v/>
      </c>
      <c r="Z73" s="23" t="str">
        <f>IF(COUNTA($B73:$T73)&gt;0,IF(COUNTA($N73:$R73)&lt;4,"Needs 4 or 5, has "&amp;COUNTA($N73:$R73),""),"")</f>
        <v/>
      </c>
      <c r="AA73" s="23" t="str">
        <f>IF(COUNTA($B73:$T73)&gt;0,MID(IF(SUM($AD73)=0,"","; "&amp;INDEX(Subjects!$O$5:$O$29,$AE73)&amp;" with "&amp;INDEX(Subjects!$P$5:$P$29,$AE73)&amp;IF($AD73&gt;1," (+"&amp;($AD73-1)&amp;" more)",""))&amp;IF(SUMPRODUCT(($M73:$R73&lt;&gt;"")*(COUNTIF($M73:$R73,$M73:$R73&amp;"")&gt;1))&gt;0,"; Same subject twice",""),3,300),"")</f>
        <v/>
      </c>
      <c r="AB73" s="23" t="str">
        <f>IF(COUNTA($B73:$T73)&gt;0,MID(IF($S73&lt;&gt;"Y","; Photo","")&amp;IF($T73&lt;&gt;"Y","; Signature",""),3,50),"")</f>
        <v/>
      </c>
      <c r="AC73" s="24" t="str">
        <f>IF(COUNTA($B73:$T73)&gt;0,IF(SUMPRODUCT(--($V73:$AB73&lt;&gt;""))=0,"OK",SUMPRODUCT(--($V73:$AB73&lt;&gt;""))&amp;" to fix"),"")</f>
        <v/>
      </c>
      <c r="AD73" s="25" t="str">
        <f>IF(COUNTA($B73:$T73)&gt;0,SUMPRODUCT((Subjects!$O$5:$O$29&lt;&gt;"")*(Subjects!$P$5:$P$29&lt;&gt;"")*(COUNTIF($M73:$R73,Subjects!$O$5:$O$29&amp;"")&gt;0)*(COUNTIF($M73:$R73,Subjects!$P$5:$P$29&amp;"")&gt;0)),"")</f>
        <v/>
      </c>
      <c r="AE73" s="25" t="str">
        <f>IF(SUM($AD73)=0,"",LOOKUP(2,1/((Subjects!$O$5:$O$29&lt;&gt;"")*(Subjects!$P$5:$P$29&lt;&gt;"")*(COUNTIF($M73:$R73,Subjects!$O$5:$O$29&amp;"")&gt;0)*(COUNTIF($M73:$R73,Subjects!$P$5:$P$29&amp;"")&gt;0)),Subjects!$Q$5:$Q$29))</f>
        <v/>
      </c>
    </row>
    <row r="74" spans="1:31" x14ac:dyDescent="0.25">
      <c r="A74" s="19">
        <v>69</v>
      </c>
      <c r="B74" s="8"/>
      <c r="C74" s="20"/>
      <c r="D74" s="4"/>
      <c r="E74" s="8"/>
      <c r="F74" s="21"/>
      <c r="G74" s="8"/>
      <c r="H74" s="4"/>
      <c r="I74" s="4"/>
      <c r="J74" s="4"/>
      <c r="K74" s="8"/>
      <c r="L74" s="20"/>
      <c r="M74" s="4"/>
      <c r="N74" s="4"/>
      <c r="O74" s="4"/>
      <c r="P74" s="4"/>
      <c r="Q74" s="4"/>
      <c r="R74" s="4"/>
      <c r="S74" s="8"/>
      <c r="T74" s="8"/>
      <c r="U74" s="22" t="str">
        <f>IF(COUNTA($B74:$T74)&gt;0,COUNTA($M74:$R74),"")</f>
        <v/>
      </c>
      <c r="V74" s="23" t="str">
        <f>IF(COUNTA($B74:$T74)&gt;0,MID(IF($B74="","; Section","")&amp;IF($C74="","; Admission no.","")&amp;IF($D74="","; Name","")&amp;IF($E74="","; Gender","")&amp;IF($F74="","; Date of birth","")&amp;IF($G74="","; Nationality","")&amp;IF(COUNTA($H74:$J74)=0,"; Parent or guardian","")&amp;IF($K74="","; Class X board","")&amp;IF(AND($K74="Other board",$L74=""),"; Eligibility no.",""),3,300),"")</f>
        <v/>
      </c>
      <c r="W74" s="23" t="str">
        <f>IF(COUNTA($B74:$T74)&gt;0,MID(IF($D74="","",IF($D74&lt;&gt;TRIM($D74),"; Name: extra spaces","")&amp;IF(SUMPRODUCT(--ISNUMBER(FIND(" "&amp;{"a","b","c","d","e","f","g","h","i","j","k","l","m","n","o","p","q","r","s","t","u","v","w","x","y","z"}," "&amp;$D74)))&gt;0,"; Name: small first letter",""))&amp;IF($H74="","",IF($H74&lt;&gt;TRIM($H74),"; Mother: extra spaces","")&amp;IF(SUMPRODUCT(--ISNUMBER(FIND(" "&amp;{"a","b","c","d","e","f","g","h","i","j","k","l","m","n","o","p","q","r","s","t","u","v","w","x","y","z"}," "&amp;$H74)))&gt;0,"; Mother: small first letter",""))&amp;IF($I74="","",IF($I74&lt;&gt;TRIM($I74),"; Father: extra spaces","")&amp;IF(SUMPRODUCT(--ISNUMBER(FIND(" "&amp;{"a","b","c","d","e","f","g","h","i","j","k","l","m","n","o","p","q","r","s","t","u","v","w","x","y","z"}," "&amp;$I74)))&gt;0,"; Father: small first letter",""))&amp;IF($J74="","",IF($J74&lt;&gt;TRIM($J74),"; Guardian: extra spaces","")&amp;IF(SUMPRODUCT(--ISNUMBER(FIND(" "&amp;{"a","b","c","d","e","f","g","h","i","j","k","l","m","n","o","p","q","r","s","t","u","v","w","x","y","z"}," "&amp;$J74)))&gt;0,"; Guardian: small first letter","")),3,300),"")</f>
        <v/>
      </c>
      <c r="X74" s="23" t="str">
        <f>IF(OR(NOT(COUNTA($B74:$T74)&gt;0),$F74=""),"",IF(NOT(ISNUMBER($F74)),"Not a date",IF(OR((YEAR(Setup!$B$8)-YEAR($F74)-IF(OR(MONTH($F74)&gt;MONTH(Setup!$B$8),AND(MONTH($F74)=MONTH(Setup!$B$8),DAY($F74)&gt;DAY(Setup!$B$8))),1,0))&lt;Setup!$B$11,(YEAR(Setup!$B$8)-YEAR($F74)-IF(OR(MONTH($F74)&gt;MONTH(Setup!$B$8),AND(MONTH($F74)=MONTH(Setup!$B$8),DAY($F74)&gt;DAY(Setup!$B$8))),1,0))&gt;Setup!$C$11),"Age "&amp;(YEAR(Setup!$B$8)-YEAR($F74)-IF(OR(MONTH($F74)&gt;MONTH(Setup!$B$8),AND(MONTH($F74)=MONTH(Setup!$B$8),DAY($F74)&gt;DAY(Setup!$B$8))),1,0))&amp;": check the date","")))</f>
        <v/>
      </c>
      <c r="Y74" s="23" t="str">
        <f>IF(COUNTA($B74:$T74)&gt;0,IF($M74="","English or Modern English missing",""),"")</f>
        <v/>
      </c>
      <c r="Z74" s="23" t="str">
        <f>IF(COUNTA($B74:$T74)&gt;0,IF(COUNTA($N74:$R74)&lt;4,"Needs 4 or 5, has "&amp;COUNTA($N74:$R74),""),"")</f>
        <v/>
      </c>
      <c r="AA74" s="23" t="str">
        <f>IF(COUNTA($B74:$T74)&gt;0,MID(IF(SUM($AD74)=0,"","; "&amp;INDEX(Subjects!$O$5:$O$29,$AE74)&amp;" with "&amp;INDEX(Subjects!$P$5:$P$29,$AE74)&amp;IF($AD74&gt;1," (+"&amp;($AD74-1)&amp;" more)",""))&amp;IF(SUMPRODUCT(($M74:$R74&lt;&gt;"")*(COUNTIF($M74:$R74,$M74:$R74&amp;"")&gt;1))&gt;0,"; Same subject twice",""),3,300),"")</f>
        <v/>
      </c>
      <c r="AB74" s="23" t="str">
        <f>IF(COUNTA($B74:$T74)&gt;0,MID(IF($S74&lt;&gt;"Y","; Photo","")&amp;IF($T74&lt;&gt;"Y","; Signature",""),3,50),"")</f>
        <v/>
      </c>
      <c r="AC74" s="24" t="str">
        <f>IF(COUNTA($B74:$T74)&gt;0,IF(SUMPRODUCT(--($V74:$AB74&lt;&gt;""))=0,"OK",SUMPRODUCT(--($V74:$AB74&lt;&gt;""))&amp;" to fix"),"")</f>
        <v/>
      </c>
      <c r="AD74" s="25" t="str">
        <f>IF(COUNTA($B74:$T74)&gt;0,SUMPRODUCT((Subjects!$O$5:$O$29&lt;&gt;"")*(Subjects!$P$5:$P$29&lt;&gt;"")*(COUNTIF($M74:$R74,Subjects!$O$5:$O$29&amp;"")&gt;0)*(COUNTIF($M74:$R74,Subjects!$P$5:$P$29&amp;"")&gt;0)),"")</f>
        <v/>
      </c>
      <c r="AE74" s="25" t="str">
        <f>IF(SUM($AD74)=0,"",LOOKUP(2,1/((Subjects!$O$5:$O$29&lt;&gt;"")*(Subjects!$P$5:$P$29&lt;&gt;"")*(COUNTIF($M74:$R74,Subjects!$O$5:$O$29&amp;"")&gt;0)*(COUNTIF($M74:$R74,Subjects!$P$5:$P$29&amp;"")&gt;0)),Subjects!$Q$5:$Q$29))</f>
        <v/>
      </c>
    </row>
    <row r="75" spans="1:31" x14ac:dyDescent="0.25">
      <c r="A75" s="19">
        <v>70</v>
      </c>
      <c r="B75" s="8"/>
      <c r="C75" s="20"/>
      <c r="D75" s="4"/>
      <c r="E75" s="8"/>
      <c r="F75" s="21"/>
      <c r="G75" s="8"/>
      <c r="H75" s="4"/>
      <c r="I75" s="4"/>
      <c r="J75" s="4"/>
      <c r="K75" s="8"/>
      <c r="L75" s="20"/>
      <c r="M75" s="4"/>
      <c r="N75" s="4"/>
      <c r="O75" s="4"/>
      <c r="P75" s="4"/>
      <c r="Q75" s="4"/>
      <c r="R75" s="4"/>
      <c r="S75" s="8"/>
      <c r="T75" s="8"/>
      <c r="U75" s="22" t="str">
        <f>IF(COUNTA($B75:$T75)&gt;0,COUNTA($M75:$R75),"")</f>
        <v/>
      </c>
      <c r="V75" s="23" t="str">
        <f>IF(COUNTA($B75:$T75)&gt;0,MID(IF($B75="","; Section","")&amp;IF($C75="","; Admission no.","")&amp;IF($D75="","; Name","")&amp;IF($E75="","; Gender","")&amp;IF($F75="","; Date of birth","")&amp;IF($G75="","; Nationality","")&amp;IF(COUNTA($H75:$J75)=0,"; Parent or guardian","")&amp;IF($K75="","; Class X board","")&amp;IF(AND($K75="Other board",$L75=""),"; Eligibility no.",""),3,300),"")</f>
        <v/>
      </c>
      <c r="W75" s="23" t="str">
        <f>IF(COUNTA($B75:$T75)&gt;0,MID(IF($D75="","",IF($D75&lt;&gt;TRIM($D75),"; Name: extra spaces","")&amp;IF(SUMPRODUCT(--ISNUMBER(FIND(" "&amp;{"a","b","c","d","e","f","g","h","i","j","k","l","m","n","o","p","q","r","s","t","u","v","w","x","y","z"}," "&amp;$D75)))&gt;0,"; Name: small first letter",""))&amp;IF($H75="","",IF($H75&lt;&gt;TRIM($H75),"; Mother: extra spaces","")&amp;IF(SUMPRODUCT(--ISNUMBER(FIND(" "&amp;{"a","b","c","d","e","f","g","h","i","j","k","l","m","n","o","p","q","r","s","t","u","v","w","x","y","z"}," "&amp;$H75)))&gt;0,"; Mother: small first letter",""))&amp;IF($I75="","",IF($I75&lt;&gt;TRIM($I75),"; Father: extra spaces","")&amp;IF(SUMPRODUCT(--ISNUMBER(FIND(" "&amp;{"a","b","c","d","e","f","g","h","i","j","k","l","m","n","o","p","q","r","s","t","u","v","w","x","y","z"}," "&amp;$I75)))&gt;0,"; Father: small first letter",""))&amp;IF($J75="","",IF($J75&lt;&gt;TRIM($J75),"; Guardian: extra spaces","")&amp;IF(SUMPRODUCT(--ISNUMBER(FIND(" "&amp;{"a","b","c","d","e","f","g","h","i","j","k","l","m","n","o","p","q","r","s","t","u","v","w","x","y","z"}," "&amp;$J75)))&gt;0,"; Guardian: small first letter","")),3,300),"")</f>
        <v/>
      </c>
      <c r="X75" s="23" t="str">
        <f>IF(OR(NOT(COUNTA($B75:$T75)&gt;0),$F75=""),"",IF(NOT(ISNUMBER($F75)),"Not a date",IF(OR((YEAR(Setup!$B$8)-YEAR($F75)-IF(OR(MONTH($F75)&gt;MONTH(Setup!$B$8),AND(MONTH($F75)=MONTH(Setup!$B$8),DAY($F75)&gt;DAY(Setup!$B$8))),1,0))&lt;Setup!$B$11,(YEAR(Setup!$B$8)-YEAR($F75)-IF(OR(MONTH($F75)&gt;MONTH(Setup!$B$8),AND(MONTH($F75)=MONTH(Setup!$B$8),DAY($F75)&gt;DAY(Setup!$B$8))),1,0))&gt;Setup!$C$11),"Age "&amp;(YEAR(Setup!$B$8)-YEAR($F75)-IF(OR(MONTH($F75)&gt;MONTH(Setup!$B$8),AND(MONTH($F75)=MONTH(Setup!$B$8),DAY($F75)&gt;DAY(Setup!$B$8))),1,0))&amp;": check the date","")))</f>
        <v/>
      </c>
      <c r="Y75" s="23" t="str">
        <f>IF(COUNTA($B75:$T75)&gt;0,IF($M75="","English or Modern English missing",""),"")</f>
        <v/>
      </c>
      <c r="Z75" s="23" t="str">
        <f>IF(COUNTA($B75:$T75)&gt;0,IF(COUNTA($N75:$R75)&lt;4,"Needs 4 or 5, has "&amp;COUNTA($N75:$R75),""),"")</f>
        <v/>
      </c>
      <c r="AA75" s="23" t="str">
        <f>IF(COUNTA($B75:$T75)&gt;0,MID(IF(SUM($AD75)=0,"","; "&amp;INDEX(Subjects!$O$5:$O$29,$AE75)&amp;" with "&amp;INDEX(Subjects!$P$5:$P$29,$AE75)&amp;IF($AD75&gt;1," (+"&amp;($AD75-1)&amp;" more)",""))&amp;IF(SUMPRODUCT(($M75:$R75&lt;&gt;"")*(COUNTIF($M75:$R75,$M75:$R75&amp;"")&gt;1))&gt;0,"; Same subject twice",""),3,300),"")</f>
        <v/>
      </c>
      <c r="AB75" s="23" t="str">
        <f>IF(COUNTA($B75:$T75)&gt;0,MID(IF($S75&lt;&gt;"Y","; Photo","")&amp;IF($T75&lt;&gt;"Y","; Signature",""),3,50),"")</f>
        <v/>
      </c>
      <c r="AC75" s="24" t="str">
        <f>IF(COUNTA($B75:$T75)&gt;0,IF(SUMPRODUCT(--($V75:$AB75&lt;&gt;""))=0,"OK",SUMPRODUCT(--($V75:$AB75&lt;&gt;""))&amp;" to fix"),"")</f>
        <v/>
      </c>
      <c r="AD75" s="25" t="str">
        <f>IF(COUNTA($B75:$T75)&gt;0,SUMPRODUCT((Subjects!$O$5:$O$29&lt;&gt;"")*(Subjects!$P$5:$P$29&lt;&gt;"")*(COUNTIF($M75:$R75,Subjects!$O$5:$O$29&amp;"")&gt;0)*(COUNTIF($M75:$R75,Subjects!$P$5:$P$29&amp;"")&gt;0)),"")</f>
        <v/>
      </c>
      <c r="AE75" s="25" t="str">
        <f>IF(SUM($AD75)=0,"",LOOKUP(2,1/((Subjects!$O$5:$O$29&lt;&gt;"")*(Subjects!$P$5:$P$29&lt;&gt;"")*(COUNTIF($M75:$R75,Subjects!$O$5:$O$29&amp;"")&gt;0)*(COUNTIF($M75:$R75,Subjects!$P$5:$P$29&amp;"")&gt;0)),Subjects!$Q$5:$Q$29))</f>
        <v/>
      </c>
    </row>
    <row r="76" spans="1:31" x14ac:dyDescent="0.25">
      <c r="A76" s="19">
        <v>71</v>
      </c>
      <c r="B76" s="8"/>
      <c r="C76" s="20"/>
      <c r="D76" s="4"/>
      <c r="E76" s="8"/>
      <c r="F76" s="21"/>
      <c r="G76" s="8"/>
      <c r="H76" s="4"/>
      <c r="I76" s="4"/>
      <c r="J76" s="4"/>
      <c r="K76" s="8"/>
      <c r="L76" s="20"/>
      <c r="M76" s="4"/>
      <c r="N76" s="4"/>
      <c r="O76" s="4"/>
      <c r="P76" s="4"/>
      <c r="Q76" s="4"/>
      <c r="R76" s="4"/>
      <c r="S76" s="8"/>
      <c r="T76" s="8"/>
      <c r="U76" s="22" t="str">
        <f>IF(COUNTA($B76:$T76)&gt;0,COUNTA($M76:$R76),"")</f>
        <v/>
      </c>
      <c r="V76" s="23" t="str">
        <f>IF(COUNTA($B76:$T76)&gt;0,MID(IF($B76="","; Section","")&amp;IF($C76="","; Admission no.","")&amp;IF($D76="","; Name","")&amp;IF($E76="","; Gender","")&amp;IF($F76="","; Date of birth","")&amp;IF($G76="","; Nationality","")&amp;IF(COUNTA($H76:$J76)=0,"; Parent or guardian","")&amp;IF($K76="","; Class X board","")&amp;IF(AND($K76="Other board",$L76=""),"; Eligibility no.",""),3,300),"")</f>
        <v/>
      </c>
      <c r="W76" s="23" t="str">
        <f>IF(COUNTA($B76:$T76)&gt;0,MID(IF($D76="","",IF($D76&lt;&gt;TRIM($D76),"; Name: extra spaces","")&amp;IF(SUMPRODUCT(--ISNUMBER(FIND(" "&amp;{"a","b","c","d","e","f","g","h","i","j","k","l","m","n","o","p","q","r","s","t","u","v","w","x","y","z"}," "&amp;$D76)))&gt;0,"; Name: small first letter",""))&amp;IF($H76="","",IF($H76&lt;&gt;TRIM($H76),"; Mother: extra spaces","")&amp;IF(SUMPRODUCT(--ISNUMBER(FIND(" "&amp;{"a","b","c","d","e","f","g","h","i","j","k","l","m","n","o","p","q","r","s","t","u","v","w","x","y","z"}," "&amp;$H76)))&gt;0,"; Mother: small first letter",""))&amp;IF($I76="","",IF($I76&lt;&gt;TRIM($I76),"; Father: extra spaces","")&amp;IF(SUMPRODUCT(--ISNUMBER(FIND(" "&amp;{"a","b","c","d","e","f","g","h","i","j","k","l","m","n","o","p","q","r","s","t","u","v","w","x","y","z"}," "&amp;$I76)))&gt;0,"; Father: small first letter",""))&amp;IF($J76="","",IF($J76&lt;&gt;TRIM($J76),"; Guardian: extra spaces","")&amp;IF(SUMPRODUCT(--ISNUMBER(FIND(" "&amp;{"a","b","c","d","e","f","g","h","i","j","k","l","m","n","o","p","q","r","s","t","u","v","w","x","y","z"}," "&amp;$J76)))&gt;0,"; Guardian: small first letter","")),3,300),"")</f>
        <v/>
      </c>
      <c r="X76" s="23" t="str">
        <f>IF(OR(NOT(COUNTA($B76:$T76)&gt;0),$F76=""),"",IF(NOT(ISNUMBER($F76)),"Not a date",IF(OR((YEAR(Setup!$B$8)-YEAR($F76)-IF(OR(MONTH($F76)&gt;MONTH(Setup!$B$8),AND(MONTH($F76)=MONTH(Setup!$B$8),DAY($F76)&gt;DAY(Setup!$B$8))),1,0))&lt;Setup!$B$11,(YEAR(Setup!$B$8)-YEAR($F76)-IF(OR(MONTH($F76)&gt;MONTH(Setup!$B$8),AND(MONTH($F76)=MONTH(Setup!$B$8),DAY($F76)&gt;DAY(Setup!$B$8))),1,0))&gt;Setup!$C$11),"Age "&amp;(YEAR(Setup!$B$8)-YEAR($F76)-IF(OR(MONTH($F76)&gt;MONTH(Setup!$B$8),AND(MONTH($F76)=MONTH(Setup!$B$8),DAY($F76)&gt;DAY(Setup!$B$8))),1,0))&amp;": check the date","")))</f>
        <v/>
      </c>
      <c r="Y76" s="23" t="str">
        <f>IF(COUNTA($B76:$T76)&gt;0,IF($M76="","English or Modern English missing",""),"")</f>
        <v/>
      </c>
      <c r="Z76" s="23" t="str">
        <f>IF(COUNTA($B76:$T76)&gt;0,IF(COUNTA($N76:$R76)&lt;4,"Needs 4 or 5, has "&amp;COUNTA($N76:$R76),""),"")</f>
        <v/>
      </c>
      <c r="AA76" s="23" t="str">
        <f>IF(COUNTA($B76:$T76)&gt;0,MID(IF(SUM($AD76)=0,"","; "&amp;INDEX(Subjects!$O$5:$O$29,$AE76)&amp;" with "&amp;INDEX(Subjects!$P$5:$P$29,$AE76)&amp;IF($AD76&gt;1," (+"&amp;($AD76-1)&amp;" more)",""))&amp;IF(SUMPRODUCT(($M76:$R76&lt;&gt;"")*(COUNTIF($M76:$R76,$M76:$R76&amp;"")&gt;1))&gt;0,"; Same subject twice",""),3,300),"")</f>
        <v/>
      </c>
      <c r="AB76" s="23" t="str">
        <f>IF(COUNTA($B76:$T76)&gt;0,MID(IF($S76&lt;&gt;"Y","; Photo","")&amp;IF($T76&lt;&gt;"Y","; Signature",""),3,50),"")</f>
        <v/>
      </c>
      <c r="AC76" s="24" t="str">
        <f>IF(COUNTA($B76:$T76)&gt;0,IF(SUMPRODUCT(--($V76:$AB76&lt;&gt;""))=0,"OK",SUMPRODUCT(--($V76:$AB76&lt;&gt;""))&amp;" to fix"),"")</f>
        <v/>
      </c>
      <c r="AD76" s="25" t="str">
        <f>IF(COUNTA($B76:$T76)&gt;0,SUMPRODUCT((Subjects!$O$5:$O$29&lt;&gt;"")*(Subjects!$P$5:$P$29&lt;&gt;"")*(COUNTIF($M76:$R76,Subjects!$O$5:$O$29&amp;"")&gt;0)*(COUNTIF($M76:$R76,Subjects!$P$5:$P$29&amp;"")&gt;0)),"")</f>
        <v/>
      </c>
      <c r="AE76" s="25" t="str">
        <f>IF(SUM($AD76)=0,"",LOOKUP(2,1/((Subjects!$O$5:$O$29&lt;&gt;"")*(Subjects!$P$5:$P$29&lt;&gt;"")*(COUNTIF($M76:$R76,Subjects!$O$5:$O$29&amp;"")&gt;0)*(COUNTIF($M76:$R76,Subjects!$P$5:$P$29&amp;"")&gt;0)),Subjects!$Q$5:$Q$29))</f>
        <v/>
      </c>
    </row>
    <row r="77" spans="1:31" x14ac:dyDescent="0.25">
      <c r="A77" s="19">
        <v>72</v>
      </c>
      <c r="B77" s="8"/>
      <c r="C77" s="20"/>
      <c r="D77" s="4"/>
      <c r="E77" s="8"/>
      <c r="F77" s="21"/>
      <c r="G77" s="8"/>
      <c r="H77" s="4"/>
      <c r="I77" s="4"/>
      <c r="J77" s="4"/>
      <c r="K77" s="8"/>
      <c r="L77" s="20"/>
      <c r="M77" s="4"/>
      <c r="N77" s="4"/>
      <c r="O77" s="4"/>
      <c r="P77" s="4"/>
      <c r="Q77" s="4"/>
      <c r="R77" s="4"/>
      <c r="S77" s="8"/>
      <c r="T77" s="8"/>
      <c r="U77" s="22" t="str">
        <f>IF(COUNTA($B77:$T77)&gt;0,COUNTA($M77:$R77),"")</f>
        <v/>
      </c>
      <c r="V77" s="23" t="str">
        <f>IF(COUNTA($B77:$T77)&gt;0,MID(IF($B77="","; Section","")&amp;IF($C77="","; Admission no.","")&amp;IF($D77="","; Name","")&amp;IF($E77="","; Gender","")&amp;IF($F77="","; Date of birth","")&amp;IF($G77="","; Nationality","")&amp;IF(COUNTA($H77:$J77)=0,"; Parent or guardian","")&amp;IF($K77="","; Class X board","")&amp;IF(AND($K77="Other board",$L77=""),"; Eligibility no.",""),3,300),"")</f>
        <v/>
      </c>
      <c r="W77" s="23" t="str">
        <f>IF(COUNTA($B77:$T77)&gt;0,MID(IF($D77="","",IF($D77&lt;&gt;TRIM($D77),"; Name: extra spaces","")&amp;IF(SUMPRODUCT(--ISNUMBER(FIND(" "&amp;{"a","b","c","d","e","f","g","h","i","j","k","l","m","n","o","p","q","r","s","t","u","v","w","x","y","z"}," "&amp;$D77)))&gt;0,"; Name: small first letter",""))&amp;IF($H77="","",IF($H77&lt;&gt;TRIM($H77),"; Mother: extra spaces","")&amp;IF(SUMPRODUCT(--ISNUMBER(FIND(" "&amp;{"a","b","c","d","e","f","g","h","i","j","k","l","m","n","o","p","q","r","s","t","u","v","w","x","y","z"}," "&amp;$H77)))&gt;0,"; Mother: small first letter",""))&amp;IF($I77="","",IF($I77&lt;&gt;TRIM($I77),"; Father: extra spaces","")&amp;IF(SUMPRODUCT(--ISNUMBER(FIND(" "&amp;{"a","b","c","d","e","f","g","h","i","j","k","l","m","n","o","p","q","r","s","t","u","v","w","x","y","z"}," "&amp;$I77)))&gt;0,"; Father: small first letter",""))&amp;IF($J77="","",IF($J77&lt;&gt;TRIM($J77),"; Guardian: extra spaces","")&amp;IF(SUMPRODUCT(--ISNUMBER(FIND(" "&amp;{"a","b","c","d","e","f","g","h","i","j","k","l","m","n","o","p","q","r","s","t","u","v","w","x","y","z"}," "&amp;$J77)))&gt;0,"; Guardian: small first letter","")),3,300),"")</f>
        <v/>
      </c>
      <c r="X77" s="23" t="str">
        <f>IF(OR(NOT(COUNTA($B77:$T77)&gt;0),$F77=""),"",IF(NOT(ISNUMBER($F77)),"Not a date",IF(OR((YEAR(Setup!$B$8)-YEAR($F77)-IF(OR(MONTH($F77)&gt;MONTH(Setup!$B$8),AND(MONTH($F77)=MONTH(Setup!$B$8),DAY($F77)&gt;DAY(Setup!$B$8))),1,0))&lt;Setup!$B$11,(YEAR(Setup!$B$8)-YEAR($F77)-IF(OR(MONTH($F77)&gt;MONTH(Setup!$B$8),AND(MONTH($F77)=MONTH(Setup!$B$8),DAY($F77)&gt;DAY(Setup!$B$8))),1,0))&gt;Setup!$C$11),"Age "&amp;(YEAR(Setup!$B$8)-YEAR($F77)-IF(OR(MONTH($F77)&gt;MONTH(Setup!$B$8),AND(MONTH($F77)=MONTH(Setup!$B$8),DAY($F77)&gt;DAY(Setup!$B$8))),1,0))&amp;": check the date","")))</f>
        <v/>
      </c>
      <c r="Y77" s="23" t="str">
        <f>IF(COUNTA($B77:$T77)&gt;0,IF($M77="","English or Modern English missing",""),"")</f>
        <v/>
      </c>
      <c r="Z77" s="23" t="str">
        <f>IF(COUNTA($B77:$T77)&gt;0,IF(COUNTA($N77:$R77)&lt;4,"Needs 4 or 5, has "&amp;COUNTA($N77:$R77),""),"")</f>
        <v/>
      </c>
      <c r="AA77" s="23" t="str">
        <f>IF(COUNTA($B77:$T77)&gt;0,MID(IF(SUM($AD77)=0,"","; "&amp;INDEX(Subjects!$O$5:$O$29,$AE77)&amp;" with "&amp;INDEX(Subjects!$P$5:$P$29,$AE77)&amp;IF($AD77&gt;1," (+"&amp;($AD77-1)&amp;" more)",""))&amp;IF(SUMPRODUCT(($M77:$R77&lt;&gt;"")*(COUNTIF($M77:$R77,$M77:$R77&amp;"")&gt;1))&gt;0,"; Same subject twice",""),3,300),"")</f>
        <v/>
      </c>
      <c r="AB77" s="23" t="str">
        <f>IF(COUNTA($B77:$T77)&gt;0,MID(IF($S77&lt;&gt;"Y","; Photo","")&amp;IF($T77&lt;&gt;"Y","; Signature",""),3,50),"")</f>
        <v/>
      </c>
      <c r="AC77" s="24" t="str">
        <f>IF(COUNTA($B77:$T77)&gt;0,IF(SUMPRODUCT(--($V77:$AB77&lt;&gt;""))=0,"OK",SUMPRODUCT(--($V77:$AB77&lt;&gt;""))&amp;" to fix"),"")</f>
        <v/>
      </c>
      <c r="AD77" s="25" t="str">
        <f>IF(COUNTA($B77:$T77)&gt;0,SUMPRODUCT((Subjects!$O$5:$O$29&lt;&gt;"")*(Subjects!$P$5:$P$29&lt;&gt;"")*(COUNTIF($M77:$R77,Subjects!$O$5:$O$29&amp;"")&gt;0)*(COUNTIF($M77:$R77,Subjects!$P$5:$P$29&amp;"")&gt;0)),"")</f>
        <v/>
      </c>
      <c r="AE77" s="25" t="str">
        <f>IF(SUM($AD77)=0,"",LOOKUP(2,1/((Subjects!$O$5:$O$29&lt;&gt;"")*(Subjects!$P$5:$P$29&lt;&gt;"")*(COUNTIF($M77:$R77,Subjects!$O$5:$O$29&amp;"")&gt;0)*(COUNTIF($M77:$R77,Subjects!$P$5:$P$29&amp;"")&gt;0)),Subjects!$Q$5:$Q$29))</f>
        <v/>
      </c>
    </row>
    <row r="78" spans="1:31" x14ac:dyDescent="0.25">
      <c r="A78" s="19">
        <v>73</v>
      </c>
      <c r="B78" s="8"/>
      <c r="C78" s="20"/>
      <c r="D78" s="4"/>
      <c r="E78" s="8"/>
      <c r="F78" s="21"/>
      <c r="G78" s="8"/>
      <c r="H78" s="4"/>
      <c r="I78" s="4"/>
      <c r="J78" s="4"/>
      <c r="K78" s="8"/>
      <c r="L78" s="20"/>
      <c r="M78" s="4"/>
      <c r="N78" s="4"/>
      <c r="O78" s="4"/>
      <c r="P78" s="4"/>
      <c r="Q78" s="4"/>
      <c r="R78" s="4"/>
      <c r="S78" s="8"/>
      <c r="T78" s="8"/>
      <c r="U78" s="22" t="str">
        <f>IF(COUNTA($B78:$T78)&gt;0,COUNTA($M78:$R78),"")</f>
        <v/>
      </c>
      <c r="V78" s="23" t="str">
        <f>IF(COUNTA($B78:$T78)&gt;0,MID(IF($B78="","; Section","")&amp;IF($C78="","; Admission no.","")&amp;IF($D78="","; Name","")&amp;IF($E78="","; Gender","")&amp;IF($F78="","; Date of birth","")&amp;IF($G78="","; Nationality","")&amp;IF(COUNTA($H78:$J78)=0,"; Parent or guardian","")&amp;IF($K78="","; Class X board","")&amp;IF(AND($K78="Other board",$L78=""),"; Eligibility no.",""),3,300),"")</f>
        <v/>
      </c>
      <c r="W78" s="23" t="str">
        <f>IF(COUNTA($B78:$T78)&gt;0,MID(IF($D78="","",IF($D78&lt;&gt;TRIM($D78),"; Name: extra spaces","")&amp;IF(SUMPRODUCT(--ISNUMBER(FIND(" "&amp;{"a","b","c","d","e","f","g","h","i","j","k","l","m","n","o","p","q","r","s","t","u","v","w","x","y","z"}," "&amp;$D78)))&gt;0,"; Name: small first letter",""))&amp;IF($H78="","",IF($H78&lt;&gt;TRIM($H78),"; Mother: extra spaces","")&amp;IF(SUMPRODUCT(--ISNUMBER(FIND(" "&amp;{"a","b","c","d","e","f","g","h","i","j","k","l","m","n","o","p","q","r","s","t","u","v","w","x","y","z"}," "&amp;$H78)))&gt;0,"; Mother: small first letter",""))&amp;IF($I78="","",IF($I78&lt;&gt;TRIM($I78),"; Father: extra spaces","")&amp;IF(SUMPRODUCT(--ISNUMBER(FIND(" "&amp;{"a","b","c","d","e","f","g","h","i","j","k","l","m","n","o","p","q","r","s","t","u","v","w","x","y","z"}," "&amp;$I78)))&gt;0,"; Father: small first letter",""))&amp;IF($J78="","",IF($J78&lt;&gt;TRIM($J78),"; Guardian: extra spaces","")&amp;IF(SUMPRODUCT(--ISNUMBER(FIND(" "&amp;{"a","b","c","d","e","f","g","h","i","j","k","l","m","n","o","p","q","r","s","t","u","v","w","x","y","z"}," "&amp;$J78)))&gt;0,"; Guardian: small first letter","")),3,300),"")</f>
        <v/>
      </c>
      <c r="X78" s="23" t="str">
        <f>IF(OR(NOT(COUNTA($B78:$T78)&gt;0),$F78=""),"",IF(NOT(ISNUMBER($F78)),"Not a date",IF(OR((YEAR(Setup!$B$8)-YEAR($F78)-IF(OR(MONTH($F78)&gt;MONTH(Setup!$B$8),AND(MONTH($F78)=MONTH(Setup!$B$8),DAY($F78)&gt;DAY(Setup!$B$8))),1,0))&lt;Setup!$B$11,(YEAR(Setup!$B$8)-YEAR($F78)-IF(OR(MONTH($F78)&gt;MONTH(Setup!$B$8),AND(MONTH($F78)=MONTH(Setup!$B$8),DAY($F78)&gt;DAY(Setup!$B$8))),1,0))&gt;Setup!$C$11),"Age "&amp;(YEAR(Setup!$B$8)-YEAR($F78)-IF(OR(MONTH($F78)&gt;MONTH(Setup!$B$8),AND(MONTH($F78)=MONTH(Setup!$B$8),DAY($F78)&gt;DAY(Setup!$B$8))),1,0))&amp;": check the date","")))</f>
        <v/>
      </c>
      <c r="Y78" s="23" t="str">
        <f>IF(COUNTA($B78:$T78)&gt;0,IF($M78="","English or Modern English missing",""),"")</f>
        <v/>
      </c>
      <c r="Z78" s="23" t="str">
        <f>IF(COUNTA($B78:$T78)&gt;0,IF(COUNTA($N78:$R78)&lt;4,"Needs 4 or 5, has "&amp;COUNTA($N78:$R78),""),"")</f>
        <v/>
      </c>
      <c r="AA78" s="23" t="str">
        <f>IF(COUNTA($B78:$T78)&gt;0,MID(IF(SUM($AD78)=0,"","; "&amp;INDEX(Subjects!$O$5:$O$29,$AE78)&amp;" with "&amp;INDEX(Subjects!$P$5:$P$29,$AE78)&amp;IF($AD78&gt;1," (+"&amp;($AD78-1)&amp;" more)",""))&amp;IF(SUMPRODUCT(($M78:$R78&lt;&gt;"")*(COUNTIF($M78:$R78,$M78:$R78&amp;"")&gt;1))&gt;0,"; Same subject twice",""),3,300),"")</f>
        <v/>
      </c>
      <c r="AB78" s="23" t="str">
        <f>IF(COUNTA($B78:$T78)&gt;0,MID(IF($S78&lt;&gt;"Y","; Photo","")&amp;IF($T78&lt;&gt;"Y","; Signature",""),3,50),"")</f>
        <v/>
      </c>
      <c r="AC78" s="24" t="str">
        <f>IF(COUNTA($B78:$T78)&gt;0,IF(SUMPRODUCT(--($V78:$AB78&lt;&gt;""))=0,"OK",SUMPRODUCT(--($V78:$AB78&lt;&gt;""))&amp;" to fix"),"")</f>
        <v/>
      </c>
      <c r="AD78" s="25" t="str">
        <f>IF(COUNTA($B78:$T78)&gt;0,SUMPRODUCT((Subjects!$O$5:$O$29&lt;&gt;"")*(Subjects!$P$5:$P$29&lt;&gt;"")*(COUNTIF($M78:$R78,Subjects!$O$5:$O$29&amp;"")&gt;0)*(COUNTIF($M78:$R78,Subjects!$P$5:$P$29&amp;"")&gt;0)),"")</f>
        <v/>
      </c>
      <c r="AE78" s="25" t="str">
        <f>IF(SUM($AD78)=0,"",LOOKUP(2,1/((Subjects!$O$5:$O$29&lt;&gt;"")*(Subjects!$P$5:$P$29&lt;&gt;"")*(COUNTIF($M78:$R78,Subjects!$O$5:$O$29&amp;"")&gt;0)*(COUNTIF($M78:$R78,Subjects!$P$5:$P$29&amp;"")&gt;0)),Subjects!$Q$5:$Q$29))</f>
        <v/>
      </c>
    </row>
    <row r="79" spans="1:31" x14ac:dyDescent="0.25">
      <c r="A79" s="19">
        <v>74</v>
      </c>
      <c r="B79" s="8"/>
      <c r="C79" s="20"/>
      <c r="D79" s="4"/>
      <c r="E79" s="8"/>
      <c r="F79" s="21"/>
      <c r="G79" s="8"/>
      <c r="H79" s="4"/>
      <c r="I79" s="4"/>
      <c r="J79" s="4"/>
      <c r="K79" s="8"/>
      <c r="L79" s="20"/>
      <c r="M79" s="4"/>
      <c r="N79" s="4"/>
      <c r="O79" s="4"/>
      <c r="P79" s="4"/>
      <c r="Q79" s="4"/>
      <c r="R79" s="4"/>
      <c r="S79" s="8"/>
      <c r="T79" s="8"/>
      <c r="U79" s="22" t="str">
        <f>IF(COUNTA($B79:$T79)&gt;0,COUNTA($M79:$R79),"")</f>
        <v/>
      </c>
      <c r="V79" s="23" t="str">
        <f>IF(COUNTA($B79:$T79)&gt;0,MID(IF($B79="","; Section","")&amp;IF($C79="","; Admission no.","")&amp;IF($D79="","; Name","")&amp;IF($E79="","; Gender","")&amp;IF($F79="","; Date of birth","")&amp;IF($G79="","; Nationality","")&amp;IF(COUNTA($H79:$J79)=0,"; Parent or guardian","")&amp;IF($K79="","; Class X board","")&amp;IF(AND($K79="Other board",$L79=""),"; Eligibility no.",""),3,300),"")</f>
        <v/>
      </c>
      <c r="W79" s="23" t="str">
        <f>IF(COUNTA($B79:$T79)&gt;0,MID(IF($D79="","",IF($D79&lt;&gt;TRIM($D79),"; Name: extra spaces","")&amp;IF(SUMPRODUCT(--ISNUMBER(FIND(" "&amp;{"a","b","c","d","e","f","g","h","i","j","k","l","m","n","o","p","q","r","s","t","u","v","w","x","y","z"}," "&amp;$D79)))&gt;0,"; Name: small first letter",""))&amp;IF($H79="","",IF($H79&lt;&gt;TRIM($H79),"; Mother: extra spaces","")&amp;IF(SUMPRODUCT(--ISNUMBER(FIND(" "&amp;{"a","b","c","d","e","f","g","h","i","j","k","l","m","n","o","p","q","r","s","t","u","v","w","x","y","z"}," "&amp;$H79)))&gt;0,"; Mother: small first letter",""))&amp;IF($I79="","",IF($I79&lt;&gt;TRIM($I79),"; Father: extra spaces","")&amp;IF(SUMPRODUCT(--ISNUMBER(FIND(" "&amp;{"a","b","c","d","e","f","g","h","i","j","k","l","m","n","o","p","q","r","s","t","u","v","w","x","y","z"}," "&amp;$I79)))&gt;0,"; Father: small first letter",""))&amp;IF($J79="","",IF($J79&lt;&gt;TRIM($J79),"; Guardian: extra spaces","")&amp;IF(SUMPRODUCT(--ISNUMBER(FIND(" "&amp;{"a","b","c","d","e","f","g","h","i","j","k","l","m","n","o","p","q","r","s","t","u","v","w","x","y","z"}," "&amp;$J79)))&gt;0,"; Guardian: small first letter","")),3,300),"")</f>
        <v/>
      </c>
      <c r="X79" s="23" t="str">
        <f>IF(OR(NOT(COUNTA($B79:$T79)&gt;0),$F79=""),"",IF(NOT(ISNUMBER($F79)),"Not a date",IF(OR((YEAR(Setup!$B$8)-YEAR($F79)-IF(OR(MONTH($F79)&gt;MONTH(Setup!$B$8),AND(MONTH($F79)=MONTH(Setup!$B$8),DAY($F79)&gt;DAY(Setup!$B$8))),1,0))&lt;Setup!$B$11,(YEAR(Setup!$B$8)-YEAR($F79)-IF(OR(MONTH($F79)&gt;MONTH(Setup!$B$8),AND(MONTH($F79)=MONTH(Setup!$B$8),DAY($F79)&gt;DAY(Setup!$B$8))),1,0))&gt;Setup!$C$11),"Age "&amp;(YEAR(Setup!$B$8)-YEAR($F79)-IF(OR(MONTH($F79)&gt;MONTH(Setup!$B$8),AND(MONTH($F79)=MONTH(Setup!$B$8),DAY($F79)&gt;DAY(Setup!$B$8))),1,0))&amp;": check the date","")))</f>
        <v/>
      </c>
      <c r="Y79" s="23" t="str">
        <f>IF(COUNTA($B79:$T79)&gt;0,IF($M79="","English or Modern English missing",""),"")</f>
        <v/>
      </c>
      <c r="Z79" s="23" t="str">
        <f>IF(COUNTA($B79:$T79)&gt;0,IF(COUNTA($N79:$R79)&lt;4,"Needs 4 or 5, has "&amp;COUNTA($N79:$R79),""),"")</f>
        <v/>
      </c>
      <c r="AA79" s="23" t="str">
        <f>IF(COUNTA($B79:$T79)&gt;0,MID(IF(SUM($AD79)=0,"","; "&amp;INDEX(Subjects!$O$5:$O$29,$AE79)&amp;" with "&amp;INDEX(Subjects!$P$5:$P$29,$AE79)&amp;IF($AD79&gt;1," (+"&amp;($AD79-1)&amp;" more)",""))&amp;IF(SUMPRODUCT(($M79:$R79&lt;&gt;"")*(COUNTIF($M79:$R79,$M79:$R79&amp;"")&gt;1))&gt;0,"; Same subject twice",""),3,300),"")</f>
        <v/>
      </c>
      <c r="AB79" s="23" t="str">
        <f>IF(COUNTA($B79:$T79)&gt;0,MID(IF($S79&lt;&gt;"Y","; Photo","")&amp;IF($T79&lt;&gt;"Y","; Signature",""),3,50),"")</f>
        <v/>
      </c>
      <c r="AC79" s="24" t="str">
        <f>IF(COUNTA($B79:$T79)&gt;0,IF(SUMPRODUCT(--($V79:$AB79&lt;&gt;""))=0,"OK",SUMPRODUCT(--($V79:$AB79&lt;&gt;""))&amp;" to fix"),"")</f>
        <v/>
      </c>
      <c r="AD79" s="25" t="str">
        <f>IF(COUNTA($B79:$T79)&gt;0,SUMPRODUCT((Subjects!$O$5:$O$29&lt;&gt;"")*(Subjects!$P$5:$P$29&lt;&gt;"")*(COUNTIF($M79:$R79,Subjects!$O$5:$O$29&amp;"")&gt;0)*(COUNTIF($M79:$R79,Subjects!$P$5:$P$29&amp;"")&gt;0)),"")</f>
        <v/>
      </c>
      <c r="AE79" s="25" t="str">
        <f>IF(SUM($AD79)=0,"",LOOKUP(2,1/((Subjects!$O$5:$O$29&lt;&gt;"")*(Subjects!$P$5:$P$29&lt;&gt;"")*(COUNTIF($M79:$R79,Subjects!$O$5:$O$29&amp;"")&gt;0)*(COUNTIF($M79:$R79,Subjects!$P$5:$P$29&amp;"")&gt;0)),Subjects!$Q$5:$Q$29))</f>
        <v/>
      </c>
    </row>
    <row r="80" spans="1:31" x14ac:dyDescent="0.25">
      <c r="A80" s="19">
        <v>75</v>
      </c>
      <c r="B80" s="8"/>
      <c r="C80" s="20"/>
      <c r="D80" s="4"/>
      <c r="E80" s="8"/>
      <c r="F80" s="21"/>
      <c r="G80" s="8"/>
      <c r="H80" s="4"/>
      <c r="I80" s="4"/>
      <c r="J80" s="4"/>
      <c r="K80" s="8"/>
      <c r="L80" s="20"/>
      <c r="M80" s="4"/>
      <c r="N80" s="4"/>
      <c r="O80" s="4"/>
      <c r="P80" s="4"/>
      <c r="Q80" s="4"/>
      <c r="R80" s="4"/>
      <c r="S80" s="8"/>
      <c r="T80" s="8"/>
      <c r="U80" s="22" t="str">
        <f>IF(COUNTA($B80:$T80)&gt;0,COUNTA($M80:$R80),"")</f>
        <v/>
      </c>
      <c r="V80" s="23" t="str">
        <f>IF(COUNTA($B80:$T80)&gt;0,MID(IF($B80="","; Section","")&amp;IF($C80="","; Admission no.","")&amp;IF($D80="","; Name","")&amp;IF($E80="","; Gender","")&amp;IF($F80="","; Date of birth","")&amp;IF($G80="","; Nationality","")&amp;IF(COUNTA($H80:$J80)=0,"; Parent or guardian","")&amp;IF($K80="","; Class X board","")&amp;IF(AND($K80="Other board",$L80=""),"; Eligibility no.",""),3,300),"")</f>
        <v/>
      </c>
      <c r="W80" s="23" t="str">
        <f>IF(COUNTA($B80:$T80)&gt;0,MID(IF($D80="","",IF($D80&lt;&gt;TRIM($D80),"; Name: extra spaces","")&amp;IF(SUMPRODUCT(--ISNUMBER(FIND(" "&amp;{"a","b","c","d","e","f","g","h","i","j","k","l","m","n","o","p","q","r","s","t","u","v","w","x","y","z"}," "&amp;$D80)))&gt;0,"; Name: small first letter",""))&amp;IF($H80="","",IF($H80&lt;&gt;TRIM($H80),"; Mother: extra spaces","")&amp;IF(SUMPRODUCT(--ISNUMBER(FIND(" "&amp;{"a","b","c","d","e","f","g","h","i","j","k","l","m","n","o","p","q","r","s","t","u","v","w","x","y","z"}," "&amp;$H80)))&gt;0,"; Mother: small first letter",""))&amp;IF($I80="","",IF($I80&lt;&gt;TRIM($I80),"; Father: extra spaces","")&amp;IF(SUMPRODUCT(--ISNUMBER(FIND(" "&amp;{"a","b","c","d","e","f","g","h","i","j","k","l","m","n","o","p","q","r","s","t","u","v","w","x","y","z"}," "&amp;$I80)))&gt;0,"; Father: small first letter",""))&amp;IF($J80="","",IF($J80&lt;&gt;TRIM($J80),"; Guardian: extra spaces","")&amp;IF(SUMPRODUCT(--ISNUMBER(FIND(" "&amp;{"a","b","c","d","e","f","g","h","i","j","k","l","m","n","o","p","q","r","s","t","u","v","w","x","y","z"}," "&amp;$J80)))&gt;0,"; Guardian: small first letter","")),3,300),"")</f>
        <v/>
      </c>
      <c r="X80" s="23" t="str">
        <f>IF(OR(NOT(COUNTA($B80:$T80)&gt;0),$F80=""),"",IF(NOT(ISNUMBER($F80)),"Not a date",IF(OR((YEAR(Setup!$B$8)-YEAR($F80)-IF(OR(MONTH($F80)&gt;MONTH(Setup!$B$8),AND(MONTH($F80)=MONTH(Setup!$B$8),DAY($F80)&gt;DAY(Setup!$B$8))),1,0))&lt;Setup!$B$11,(YEAR(Setup!$B$8)-YEAR($F80)-IF(OR(MONTH($F80)&gt;MONTH(Setup!$B$8),AND(MONTH($F80)=MONTH(Setup!$B$8),DAY($F80)&gt;DAY(Setup!$B$8))),1,0))&gt;Setup!$C$11),"Age "&amp;(YEAR(Setup!$B$8)-YEAR($F80)-IF(OR(MONTH($F80)&gt;MONTH(Setup!$B$8),AND(MONTH($F80)=MONTH(Setup!$B$8),DAY($F80)&gt;DAY(Setup!$B$8))),1,0))&amp;": check the date","")))</f>
        <v/>
      </c>
      <c r="Y80" s="23" t="str">
        <f>IF(COUNTA($B80:$T80)&gt;0,IF($M80="","English or Modern English missing",""),"")</f>
        <v/>
      </c>
      <c r="Z80" s="23" t="str">
        <f>IF(COUNTA($B80:$T80)&gt;0,IF(COUNTA($N80:$R80)&lt;4,"Needs 4 or 5, has "&amp;COUNTA($N80:$R80),""),"")</f>
        <v/>
      </c>
      <c r="AA80" s="23" t="str">
        <f>IF(COUNTA($B80:$T80)&gt;0,MID(IF(SUM($AD80)=0,"","; "&amp;INDEX(Subjects!$O$5:$O$29,$AE80)&amp;" with "&amp;INDEX(Subjects!$P$5:$P$29,$AE80)&amp;IF($AD80&gt;1," (+"&amp;($AD80-1)&amp;" more)",""))&amp;IF(SUMPRODUCT(($M80:$R80&lt;&gt;"")*(COUNTIF($M80:$R80,$M80:$R80&amp;"")&gt;1))&gt;0,"; Same subject twice",""),3,300),"")</f>
        <v/>
      </c>
      <c r="AB80" s="23" t="str">
        <f>IF(COUNTA($B80:$T80)&gt;0,MID(IF($S80&lt;&gt;"Y","; Photo","")&amp;IF($T80&lt;&gt;"Y","; Signature",""),3,50),"")</f>
        <v/>
      </c>
      <c r="AC80" s="24" t="str">
        <f>IF(COUNTA($B80:$T80)&gt;0,IF(SUMPRODUCT(--($V80:$AB80&lt;&gt;""))=0,"OK",SUMPRODUCT(--($V80:$AB80&lt;&gt;""))&amp;" to fix"),"")</f>
        <v/>
      </c>
      <c r="AD80" s="25" t="str">
        <f>IF(COUNTA($B80:$T80)&gt;0,SUMPRODUCT((Subjects!$O$5:$O$29&lt;&gt;"")*(Subjects!$P$5:$P$29&lt;&gt;"")*(COUNTIF($M80:$R80,Subjects!$O$5:$O$29&amp;"")&gt;0)*(COUNTIF($M80:$R80,Subjects!$P$5:$P$29&amp;"")&gt;0)),"")</f>
        <v/>
      </c>
      <c r="AE80" s="25" t="str">
        <f>IF(SUM($AD80)=0,"",LOOKUP(2,1/((Subjects!$O$5:$O$29&lt;&gt;"")*(Subjects!$P$5:$P$29&lt;&gt;"")*(COUNTIF($M80:$R80,Subjects!$O$5:$O$29&amp;"")&gt;0)*(COUNTIF($M80:$R80,Subjects!$P$5:$P$29&amp;"")&gt;0)),Subjects!$Q$5:$Q$29))</f>
        <v/>
      </c>
    </row>
    <row r="81" spans="1:31" x14ac:dyDescent="0.25">
      <c r="A81" s="19">
        <v>76</v>
      </c>
      <c r="B81" s="8"/>
      <c r="C81" s="20"/>
      <c r="D81" s="4"/>
      <c r="E81" s="8"/>
      <c r="F81" s="21"/>
      <c r="G81" s="8"/>
      <c r="H81" s="4"/>
      <c r="I81" s="4"/>
      <c r="J81" s="4"/>
      <c r="K81" s="8"/>
      <c r="L81" s="20"/>
      <c r="M81" s="4"/>
      <c r="N81" s="4"/>
      <c r="O81" s="4"/>
      <c r="P81" s="4"/>
      <c r="Q81" s="4"/>
      <c r="R81" s="4"/>
      <c r="S81" s="8"/>
      <c r="T81" s="8"/>
      <c r="U81" s="22" t="str">
        <f>IF(COUNTA($B81:$T81)&gt;0,COUNTA($M81:$R81),"")</f>
        <v/>
      </c>
      <c r="V81" s="23" t="str">
        <f>IF(COUNTA($B81:$T81)&gt;0,MID(IF($B81="","; Section","")&amp;IF($C81="","; Admission no.","")&amp;IF($D81="","; Name","")&amp;IF($E81="","; Gender","")&amp;IF($F81="","; Date of birth","")&amp;IF($G81="","; Nationality","")&amp;IF(COUNTA($H81:$J81)=0,"; Parent or guardian","")&amp;IF($K81="","; Class X board","")&amp;IF(AND($K81="Other board",$L81=""),"; Eligibility no.",""),3,300),"")</f>
        <v/>
      </c>
      <c r="W81" s="23" t="str">
        <f>IF(COUNTA($B81:$T81)&gt;0,MID(IF($D81="","",IF($D81&lt;&gt;TRIM($D81),"; Name: extra spaces","")&amp;IF(SUMPRODUCT(--ISNUMBER(FIND(" "&amp;{"a","b","c","d","e","f","g","h","i","j","k","l","m","n","o","p","q","r","s","t","u","v","w","x","y","z"}," "&amp;$D81)))&gt;0,"; Name: small first letter",""))&amp;IF($H81="","",IF($H81&lt;&gt;TRIM($H81),"; Mother: extra spaces","")&amp;IF(SUMPRODUCT(--ISNUMBER(FIND(" "&amp;{"a","b","c","d","e","f","g","h","i","j","k","l","m","n","o","p","q","r","s","t","u","v","w","x","y","z"}," "&amp;$H81)))&gt;0,"; Mother: small first letter",""))&amp;IF($I81="","",IF($I81&lt;&gt;TRIM($I81),"; Father: extra spaces","")&amp;IF(SUMPRODUCT(--ISNUMBER(FIND(" "&amp;{"a","b","c","d","e","f","g","h","i","j","k","l","m","n","o","p","q","r","s","t","u","v","w","x","y","z"}," "&amp;$I81)))&gt;0,"; Father: small first letter",""))&amp;IF($J81="","",IF($J81&lt;&gt;TRIM($J81),"; Guardian: extra spaces","")&amp;IF(SUMPRODUCT(--ISNUMBER(FIND(" "&amp;{"a","b","c","d","e","f","g","h","i","j","k","l","m","n","o","p","q","r","s","t","u","v","w","x","y","z"}," "&amp;$J81)))&gt;0,"; Guardian: small first letter","")),3,300),"")</f>
        <v/>
      </c>
      <c r="X81" s="23" t="str">
        <f>IF(OR(NOT(COUNTA($B81:$T81)&gt;0),$F81=""),"",IF(NOT(ISNUMBER($F81)),"Not a date",IF(OR((YEAR(Setup!$B$8)-YEAR($F81)-IF(OR(MONTH($F81)&gt;MONTH(Setup!$B$8),AND(MONTH($F81)=MONTH(Setup!$B$8),DAY($F81)&gt;DAY(Setup!$B$8))),1,0))&lt;Setup!$B$11,(YEAR(Setup!$B$8)-YEAR($F81)-IF(OR(MONTH($F81)&gt;MONTH(Setup!$B$8),AND(MONTH($F81)=MONTH(Setup!$B$8),DAY($F81)&gt;DAY(Setup!$B$8))),1,0))&gt;Setup!$C$11),"Age "&amp;(YEAR(Setup!$B$8)-YEAR($F81)-IF(OR(MONTH($F81)&gt;MONTH(Setup!$B$8),AND(MONTH($F81)=MONTH(Setup!$B$8),DAY($F81)&gt;DAY(Setup!$B$8))),1,0))&amp;": check the date","")))</f>
        <v/>
      </c>
      <c r="Y81" s="23" t="str">
        <f>IF(COUNTA($B81:$T81)&gt;0,IF($M81="","English or Modern English missing",""),"")</f>
        <v/>
      </c>
      <c r="Z81" s="23" t="str">
        <f>IF(COUNTA($B81:$T81)&gt;0,IF(COUNTA($N81:$R81)&lt;4,"Needs 4 or 5, has "&amp;COUNTA($N81:$R81),""),"")</f>
        <v/>
      </c>
      <c r="AA81" s="23" t="str">
        <f>IF(COUNTA($B81:$T81)&gt;0,MID(IF(SUM($AD81)=0,"","; "&amp;INDEX(Subjects!$O$5:$O$29,$AE81)&amp;" with "&amp;INDEX(Subjects!$P$5:$P$29,$AE81)&amp;IF($AD81&gt;1," (+"&amp;($AD81-1)&amp;" more)",""))&amp;IF(SUMPRODUCT(($M81:$R81&lt;&gt;"")*(COUNTIF($M81:$R81,$M81:$R81&amp;"")&gt;1))&gt;0,"; Same subject twice",""),3,300),"")</f>
        <v/>
      </c>
      <c r="AB81" s="23" t="str">
        <f>IF(COUNTA($B81:$T81)&gt;0,MID(IF($S81&lt;&gt;"Y","; Photo","")&amp;IF($T81&lt;&gt;"Y","; Signature",""),3,50),"")</f>
        <v/>
      </c>
      <c r="AC81" s="24" t="str">
        <f>IF(COUNTA($B81:$T81)&gt;0,IF(SUMPRODUCT(--($V81:$AB81&lt;&gt;""))=0,"OK",SUMPRODUCT(--($V81:$AB81&lt;&gt;""))&amp;" to fix"),"")</f>
        <v/>
      </c>
      <c r="AD81" s="25" t="str">
        <f>IF(COUNTA($B81:$T81)&gt;0,SUMPRODUCT((Subjects!$O$5:$O$29&lt;&gt;"")*(Subjects!$P$5:$P$29&lt;&gt;"")*(COUNTIF($M81:$R81,Subjects!$O$5:$O$29&amp;"")&gt;0)*(COUNTIF($M81:$R81,Subjects!$P$5:$P$29&amp;"")&gt;0)),"")</f>
        <v/>
      </c>
      <c r="AE81" s="25" t="str">
        <f>IF(SUM($AD81)=0,"",LOOKUP(2,1/((Subjects!$O$5:$O$29&lt;&gt;"")*(Subjects!$P$5:$P$29&lt;&gt;"")*(COUNTIF($M81:$R81,Subjects!$O$5:$O$29&amp;"")&gt;0)*(COUNTIF($M81:$R81,Subjects!$P$5:$P$29&amp;"")&gt;0)),Subjects!$Q$5:$Q$29))</f>
        <v/>
      </c>
    </row>
    <row r="82" spans="1:31" x14ac:dyDescent="0.25">
      <c r="A82" s="19">
        <v>77</v>
      </c>
      <c r="B82" s="8"/>
      <c r="C82" s="20"/>
      <c r="D82" s="4"/>
      <c r="E82" s="8"/>
      <c r="F82" s="21"/>
      <c r="G82" s="8"/>
      <c r="H82" s="4"/>
      <c r="I82" s="4"/>
      <c r="J82" s="4"/>
      <c r="K82" s="8"/>
      <c r="L82" s="20"/>
      <c r="M82" s="4"/>
      <c r="N82" s="4"/>
      <c r="O82" s="4"/>
      <c r="P82" s="4"/>
      <c r="Q82" s="4"/>
      <c r="R82" s="4"/>
      <c r="S82" s="8"/>
      <c r="T82" s="8"/>
      <c r="U82" s="22" t="str">
        <f>IF(COUNTA($B82:$T82)&gt;0,COUNTA($M82:$R82),"")</f>
        <v/>
      </c>
      <c r="V82" s="23" t="str">
        <f>IF(COUNTA($B82:$T82)&gt;0,MID(IF($B82="","; Section","")&amp;IF($C82="","; Admission no.","")&amp;IF($D82="","; Name","")&amp;IF($E82="","; Gender","")&amp;IF($F82="","; Date of birth","")&amp;IF($G82="","; Nationality","")&amp;IF(COUNTA($H82:$J82)=0,"; Parent or guardian","")&amp;IF($K82="","; Class X board","")&amp;IF(AND($K82="Other board",$L82=""),"; Eligibility no.",""),3,300),"")</f>
        <v/>
      </c>
      <c r="W82" s="23" t="str">
        <f>IF(COUNTA($B82:$T82)&gt;0,MID(IF($D82="","",IF($D82&lt;&gt;TRIM($D82),"; Name: extra spaces","")&amp;IF(SUMPRODUCT(--ISNUMBER(FIND(" "&amp;{"a","b","c","d","e","f","g","h","i","j","k","l","m","n","o","p","q","r","s","t","u","v","w","x","y","z"}," "&amp;$D82)))&gt;0,"; Name: small first letter",""))&amp;IF($H82="","",IF($H82&lt;&gt;TRIM($H82),"; Mother: extra spaces","")&amp;IF(SUMPRODUCT(--ISNUMBER(FIND(" "&amp;{"a","b","c","d","e","f","g","h","i","j","k","l","m","n","o","p","q","r","s","t","u","v","w","x","y","z"}," "&amp;$H82)))&gt;0,"; Mother: small first letter",""))&amp;IF($I82="","",IF($I82&lt;&gt;TRIM($I82),"; Father: extra spaces","")&amp;IF(SUMPRODUCT(--ISNUMBER(FIND(" "&amp;{"a","b","c","d","e","f","g","h","i","j","k","l","m","n","o","p","q","r","s","t","u","v","w","x","y","z"}," "&amp;$I82)))&gt;0,"; Father: small first letter",""))&amp;IF($J82="","",IF($J82&lt;&gt;TRIM($J82),"; Guardian: extra spaces","")&amp;IF(SUMPRODUCT(--ISNUMBER(FIND(" "&amp;{"a","b","c","d","e","f","g","h","i","j","k","l","m","n","o","p","q","r","s","t","u","v","w","x","y","z"}," "&amp;$J82)))&gt;0,"; Guardian: small first letter","")),3,300),"")</f>
        <v/>
      </c>
      <c r="X82" s="23" t="str">
        <f>IF(OR(NOT(COUNTA($B82:$T82)&gt;0),$F82=""),"",IF(NOT(ISNUMBER($F82)),"Not a date",IF(OR((YEAR(Setup!$B$8)-YEAR($F82)-IF(OR(MONTH($F82)&gt;MONTH(Setup!$B$8),AND(MONTH($F82)=MONTH(Setup!$B$8),DAY($F82)&gt;DAY(Setup!$B$8))),1,0))&lt;Setup!$B$11,(YEAR(Setup!$B$8)-YEAR($F82)-IF(OR(MONTH($F82)&gt;MONTH(Setup!$B$8),AND(MONTH($F82)=MONTH(Setup!$B$8),DAY($F82)&gt;DAY(Setup!$B$8))),1,0))&gt;Setup!$C$11),"Age "&amp;(YEAR(Setup!$B$8)-YEAR($F82)-IF(OR(MONTH($F82)&gt;MONTH(Setup!$B$8),AND(MONTH($F82)=MONTH(Setup!$B$8),DAY($F82)&gt;DAY(Setup!$B$8))),1,0))&amp;": check the date","")))</f>
        <v/>
      </c>
      <c r="Y82" s="23" t="str">
        <f>IF(COUNTA($B82:$T82)&gt;0,IF($M82="","English or Modern English missing",""),"")</f>
        <v/>
      </c>
      <c r="Z82" s="23" t="str">
        <f>IF(COUNTA($B82:$T82)&gt;0,IF(COUNTA($N82:$R82)&lt;4,"Needs 4 or 5, has "&amp;COUNTA($N82:$R82),""),"")</f>
        <v/>
      </c>
      <c r="AA82" s="23" t="str">
        <f>IF(COUNTA($B82:$T82)&gt;0,MID(IF(SUM($AD82)=0,"","; "&amp;INDEX(Subjects!$O$5:$O$29,$AE82)&amp;" with "&amp;INDEX(Subjects!$P$5:$P$29,$AE82)&amp;IF($AD82&gt;1," (+"&amp;($AD82-1)&amp;" more)",""))&amp;IF(SUMPRODUCT(($M82:$R82&lt;&gt;"")*(COUNTIF($M82:$R82,$M82:$R82&amp;"")&gt;1))&gt;0,"; Same subject twice",""),3,300),"")</f>
        <v/>
      </c>
      <c r="AB82" s="23" t="str">
        <f>IF(COUNTA($B82:$T82)&gt;0,MID(IF($S82&lt;&gt;"Y","; Photo","")&amp;IF($T82&lt;&gt;"Y","; Signature",""),3,50),"")</f>
        <v/>
      </c>
      <c r="AC82" s="24" t="str">
        <f>IF(COUNTA($B82:$T82)&gt;0,IF(SUMPRODUCT(--($V82:$AB82&lt;&gt;""))=0,"OK",SUMPRODUCT(--($V82:$AB82&lt;&gt;""))&amp;" to fix"),"")</f>
        <v/>
      </c>
      <c r="AD82" s="25" t="str">
        <f>IF(COUNTA($B82:$T82)&gt;0,SUMPRODUCT((Subjects!$O$5:$O$29&lt;&gt;"")*(Subjects!$P$5:$P$29&lt;&gt;"")*(COUNTIF($M82:$R82,Subjects!$O$5:$O$29&amp;"")&gt;0)*(COUNTIF($M82:$R82,Subjects!$P$5:$P$29&amp;"")&gt;0)),"")</f>
        <v/>
      </c>
      <c r="AE82" s="25" t="str">
        <f>IF(SUM($AD82)=0,"",LOOKUP(2,1/((Subjects!$O$5:$O$29&lt;&gt;"")*(Subjects!$P$5:$P$29&lt;&gt;"")*(COUNTIF($M82:$R82,Subjects!$O$5:$O$29&amp;"")&gt;0)*(COUNTIF($M82:$R82,Subjects!$P$5:$P$29&amp;"")&gt;0)),Subjects!$Q$5:$Q$29))</f>
        <v/>
      </c>
    </row>
    <row r="83" spans="1:31" x14ac:dyDescent="0.25">
      <c r="A83" s="19">
        <v>78</v>
      </c>
      <c r="B83" s="8"/>
      <c r="C83" s="20"/>
      <c r="D83" s="4"/>
      <c r="E83" s="8"/>
      <c r="F83" s="21"/>
      <c r="G83" s="8"/>
      <c r="H83" s="4"/>
      <c r="I83" s="4"/>
      <c r="J83" s="4"/>
      <c r="K83" s="8"/>
      <c r="L83" s="20"/>
      <c r="M83" s="4"/>
      <c r="N83" s="4"/>
      <c r="O83" s="4"/>
      <c r="P83" s="4"/>
      <c r="Q83" s="4"/>
      <c r="R83" s="4"/>
      <c r="S83" s="8"/>
      <c r="T83" s="8"/>
      <c r="U83" s="22" t="str">
        <f>IF(COUNTA($B83:$T83)&gt;0,COUNTA($M83:$R83),"")</f>
        <v/>
      </c>
      <c r="V83" s="23" t="str">
        <f>IF(COUNTA($B83:$T83)&gt;0,MID(IF($B83="","; Section","")&amp;IF($C83="","; Admission no.","")&amp;IF($D83="","; Name","")&amp;IF($E83="","; Gender","")&amp;IF($F83="","; Date of birth","")&amp;IF($G83="","; Nationality","")&amp;IF(COUNTA($H83:$J83)=0,"; Parent or guardian","")&amp;IF($K83="","; Class X board","")&amp;IF(AND($K83="Other board",$L83=""),"; Eligibility no.",""),3,300),"")</f>
        <v/>
      </c>
      <c r="W83" s="23" t="str">
        <f>IF(COUNTA($B83:$T83)&gt;0,MID(IF($D83="","",IF($D83&lt;&gt;TRIM($D83),"; Name: extra spaces","")&amp;IF(SUMPRODUCT(--ISNUMBER(FIND(" "&amp;{"a","b","c","d","e","f","g","h","i","j","k","l","m","n","o","p","q","r","s","t","u","v","w","x","y","z"}," "&amp;$D83)))&gt;0,"; Name: small first letter",""))&amp;IF($H83="","",IF($H83&lt;&gt;TRIM($H83),"; Mother: extra spaces","")&amp;IF(SUMPRODUCT(--ISNUMBER(FIND(" "&amp;{"a","b","c","d","e","f","g","h","i","j","k","l","m","n","o","p","q","r","s","t","u","v","w","x","y","z"}," "&amp;$H83)))&gt;0,"; Mother: small first letter",""))&amp;IF($I83="","",IF($I83&lt;&gt;TRIM($I83),"; Father: extra spaces","")&amp;IF(SUMPRODUCT(--ISNUMBER(FIND(" "&amp;{"a","b","c","d","e","f","g","h","i","j","k","l","m","n","o","p","q","r","s","t","u","v","w","x","y","z"}," "&amp;$I83)))&gt;0,"; Father: small first letter",""))&amp;IF($J83="","",IF($J83&lt;&gt;TRIM($J83),"; Guardian: extra spaces","")&amp;IF(SUMPRODUCT(--ISNUMBER(FIND(" "&amp;{"a","b","c","d","e","f","g","h","i","j","k","l","m","n","o","p","q","r","s","t","u","v","w","x","y","z"}," "&amp;$J83)))&gt;0,"; Guardian: small first letter","")),3,300),"")</f>
        <v/>
      </c>
      <c r="X83" s="23" t="str">
        <f>IF(OR(NOT(COUNTA($B83:$T83)&gt;0),$F83=""),"",IF(NOT(ISNUMBER($F83)),"Not a date",IF(OR((YEAR(Setup!$B$8)-YEAR($F83)-IF(OR(MONTH($F83)&gt;MONTH(Setup!$B$8),AND(MONTH($F83)=MONTH(Setup!$B$8),DAY($F83)&gt;DAY(Setup!$B$8))),1,0))&lt;Setup!$B$11,(YEAR(Setup!$B$8)-YEAR($F83)-IF(OR(MONTH($F83)&gt;MONTH(Setup!$B$8),AND(MONTH($F83)=MONTH(Setup!$B$8),DAY($F83)&gt;DAY(Setup!$B$8))),1,0))&gt;Setup!$C$11),"Age "&amp;(YEAR(Setup!$B$8)-YEAR($F83)-IF(OR(MONTH($F83)&gt;MONTH(Setup!$B$8),AND(MONTH($F83)=MONTH(Setup!$B$8),DAY($F83)&gt;DAY(Setup!$B$8))),1,0))&amp;": check the date","")))</f>
        <v/>
      </c>
      <c r="Y83" s="23" t="str">
        <f>IF(COUNTA($B83:$T83)&gt;0,IF($M83="","English or Modern English missing",""),"")</f>
        <v/>
      </c>
      <c r="Z83" s="23" t="str">
        <f>IF(COUNTA($B83:$T83)&gt;0,IF(COUNTA($N83:$R83)&lt;4,"Needs 4 or 5, has "&amp;COUNTA($N83:$R83),""),"")</f>
        <v/>
      </c>
      <c r="AA83" s="23" t="str">
        <f>IF(COUNTA($B83:$T83)&gt;0,MID(IF(SUM($AD83)=0,"","; "&amp;INDEX(Subjects!$O$5:$O$29,$AE83)&amp;" with "&amp;INDEX(Subjects!$P$5:$P$29,$AE83)&amp;IF($AD83&gt;1," (+"&amp;($AD83-1)&amp;" more)",""))&amp;IF(SUMPRODUCT(($M83:$R83&lt;&gt;"")*(COUNTIF($M83:$R83,$M83:$R83&amp;"")&gt;1))&gt;0,"; Same subject twice",""),3,300),"")</f>
        <v/>
      </c>
      <c r="AB83" s="23" t="str">
        <f>IF(COUNTA($B83:$T83)&gt;0,MID(IF($S83&lt;&gt;"Y","; Photo","")&amp;IF($T83&lt;&gt;"Y","; Signature",""),3,50),"")</f>
        <v/>
      </c>
      <c r="AC83" s="24" t="str">
        <f>IF(COUNTA($B83:$T83)&gt;0,IF(SUMPRODUCT(--($V83:$AB83&lt;&gt;""))=0,"OK",SUMPRODUCT(--($V83:$AB83&lt;&gt;""))&amp;" to fix"),"")</f>
        <v/>
      </c>
      <c r="AD83" s="25" t="str">
        <f>IF(COUNTA($B83:$T83)&gt;0,SUMPRODUCT((Subjects!$O$5:$O$29&lt;&gt;"")*(Subjects!$P$5:$P$29&lt;&gt;"")*(COUNTIF($M83:$R83,Subjects!$O$5:$O$29&amp;"")&gt;0)*(COUNTIF($M83:$R83,Subjects!$P$5:$P$29&amp;"")&gt;0)),"")</f>
        <v/>
      </c>
      <c r="AE83" s="25" t="str">
        <f>IF(SUM($AD83)=0,"",LOOKUP(2,1/((Subjects!$O$5:$O$29&lt;&gt;"")*(Subjects!$P$5:$P$29&lt;&gt;"")*(COUNTIF($M83:$R83,Subjects!$O$5:$O$29&amp;"")&gt;0)*(COUNTIF($M83:$R83,Subjects!$P$5:$P$29&amp;"")&gt;0)),Subjects!$Q$5:$Q$29))</f>
        <v/>
      </c>
    </row>
    <row r="84" spans="1:31" x14ac:dyDescent="0.25">
      <c r="A84" s="19">
        <v>79</v>
      </c>
      <c r="B84" s="8"/>
      <c r="C84" s="20"/>
      <c r="D84" s="4"/>
      <c r="E84" s="8"/>
      <c r="F84" s="21"/>
      <c r="G84" s="8"/>
      <c r="H84" s="4"/>
      <c r="I84" s="4"/>
      <c r="J84" s="4"/>
      <c r="K84" s="8"/>
      <c r="L84" s="20"/>
      <c r="M84" s="4"/>
      <c r="N84" s="4"/>
      <c r="O84" s="4"/>
      <c r="P84" s="4"/>
      <c r="Q84" s="4"/>
      <c r="R84" s="4"/>
      <c r="S84" s="8"/>
      <c r="T84" s="8"/>
      <c r="U84" s="22" t="str">
        <f>IF(COUNTA($B84:$T84)&gt;0,COUNTA($M84:$R84),"")</f>
        <v/>
      </c>
      <c r="V84" s="23" t="str">
        <f>IF(COUNTA($B84:$T84)&gt;0,MID(IF($B84="","; Section","")&amp;IF($C84="","; Admission no.","")&amp;IF($D84="","; Name","")&amp;IF($E84="","; Gender","")&amp;IF($F84="","; Date of birth","")&amp;IF($G84="","; Nationality","")&amp;IF(COUNTA($H84:$J84)=0,"; Parent or guardian","")&amp;IF($K84="","; Class X board","")&amp;IF(AND($K84="Other board",$L84=""),"; Eligibility no.",""),3,300),"")</f>
        <v/>
      </c>
      <c r="W84" s="23" t="str">
        <f>IF(COUNTA($B84:$T84)&gt;0,MID(IF($D84="","",IF($D84&lt;&gt;TRIM($D84),"; Name: extra spaces","")&amp;IF(SUMPRODUCT(--ISNUMBER(FIND(" "&amp;{"a","b","c","d","e","f","g","h","i","j","k","l","m","n","o","p","q","r","s","t","u","v","w","x","y","z"}," "&amp;$D84)))&gt;0,"; Name: small first letter",""))&amp;IF($H84="","",IF($H84&lt;&gt;TRIM($H84),"; Mother: extra spaces","")&amp;IF(SUMPRODUCT(--ISNUMBER(FIND(" "&amp;{"a","b","c","d","e","f","g","h","i","j","k","l","m","n","o","p","q","r","s","t","u","v","w","x","y","z"}," "&amp;$H84)))&gt;0,"; Mother: small first letter",""))&amp;IF($I84="","",IF($I84&lt;&gt;TRIM($I84),"; Father: extra spaces","")&amp;IF(SUMPRODUCT(--ISNUMBER(FIND(" "&amp;{"a","b","c","d","e","f","g","h","i","j","k","l","m","n","o","p","q","r","s","t","u","v","w","x","y","z"}," "&amp;$I84)))&gt;0,"; Father: small first letter",""))&amp;IF($J84="","",IF($J84&lt;&gt;TRIM($J84),"; Guardian: extra spaces","")&amp;IF(SUMPRODUCT(--ISNUMBER(FIND(" "&amp;{"a","b","c","d","e","f","g","h","i","j","k","l","m","n","o","p","q","r","s","t","u","v","w","x","y","z"}," "&amp;$J84)))&gt;0,"; Guardian: small first letter","")),3,300),"")</f>
        <v/>
      </c>
      <c r="X84" s="23" t="str">
        <f>IF(OR(NOT(COUNTA($B84:$T84)&gt;0),$F84=""),"",IF(NOT(ISNUMBER($F84)),"Not a date",IF(OR((YEAR(Setup!$B$8)-YEAR($F84)-IF(OR(MONTH($F84)&gt;MONTH(Setup!$B$8),AND(MONTH($F84)=MONTH(Setup!$B$8),DAY($F84)&gt;DAY(Setup!$B$8))),1,0))&lt;Setup!$B$11,(YEAR(Setup!$B$8)-YEAR($F84)-IF(OR(MONTH($F84)&gt;MONTH(Setup!$B$8),AND(MONTH($F84)=MONTH(Setup!$B$8),DAY($F84)&gt;DAY(Setup!$B$8))),1,0))&gt;Setup!$C$11),"Age "&amp;(YEAR(Setup!$B$8)-YEAR($F84)-IF(OR(MONTH($F84)&gt;MONTH(Setup!$B$8),AND(MONTH($F84)=MONTH(Setup!$B$8),DAY($F84)&gt;DAY(Setup!$B$8))),1,0))&amp;": check the date","")))</f>
        <v/>
      </c>
      <c r="Y84" s="23" t="str">
        <f>IF(COUNTA($B84:$T84)&gt;0,IF($M84="","English or Modern English missing",""),"")</f>
        <v/>
      </c>
      <c r="Z84" s="23" t="str">
        <f>IF(COUNTA($B84:$T84)&gt;0,IF(COUNTA($N84:$R84)&lt;4,"Needs 4 or 5, has "&amp;COUNTA($N84:$R84),""),"")</f>
        <v/>
      </c>
      <c r="AA84" s="23" t="str">
        <f>IF(COUNTA($B84:$T84)&gt;0,MID(IF(SUM($AD84)=0,"","; "&amp;INDEX(Subjects!$O$5:$O$29,$AE84)&amp;" with "&amp;INDEX(Subjects!$P$5:$P$29,$AE84)&amp;IF($AD84&gt;1," (+"&amp;($AD84-1)&amp;" more)",""))&amp;IF(SUMPRODUCT(($M84:$R84&lt;&gt;"")*(COUNTIF($M84:$R84,$M84:$R84&amp;"")&gt;1))&gt;0,"; Same subject twice",""),3,300),"")</f>
        <v/>
      </c>
      <c r="AB84" s="23" t="str">
        <f>IF(COUNTA($B84:$T84)&gt;0,MID(IF($S84&lt;&gt;"Y","; Photo","")&amp;IF($T84&lt;&gt;"Y","; Signature",""),3,50),"")</f>
        <v/>
      </c>
      <c r="AC84" s="24" t="str">
        <f>IF(COUNTA($B84:$T84)&gt;0,IF(SUMPRODUCT(--($V84:$AB84&lt;&gt;""))=0,"OK",SUMPRODUCT(--($V84:$AB84&lt;&gt;""))&amp;" to fix"),"")</f>
        <v/>
      </c>
      <c r="AD84" s="25" t="str">
        <f>IF(COUNTA($B84:$T84)&gt;0,SUMPRODUCT((Subjects!$O$5:$O$29&lt;&gt;"")*(Subjects!$P$5:$P$29&lt;&gt;"")*(COUNTIF($M84:$R84,Subjects!$O$5:$O$29&amp;"")&gt;0)*(COUNTIF($M84:$R84,Subjects!$P$5:$P$29&amp;"")&gt;0)),"")</f>
        <v/>
      </c>
      <c r="AE84" s="25" t="str">
        <f>IF(SUM($AD84)=0,"",LOOKUP(2,1/((Subjects!$O$5:$O$29&lt;&gt;"")*(Subjects!$P$5:$P$29&lt;&gt;"")*(COUNTIF($M84:$R84,Subjects!$O$5:$O$29&amp;"")&gt;0)*(COUNTIF($M84:$R84,Subjects!$P$5:$P$29&amp;"")&gt;0)),Subjects!$Q$5:$Q$29))</f>
        <v/>
      </c>
    </row>
    <row r="85" spans="1:31" x14ac:dyDescent="0.25">
      <c r="A85" s="19">
        <v>80</v>
      </c>
      <c r="B85" s="8"/>
      <c r="C85" s="20"/>
      <c r="D85" s="4"/>
      <c r="E85" s="8"/>
      <c r="F85" s="21"/>
      <c r="G85" s="8"/>
      <c r="H85" s="4"/>
      <c r="I85" s="4"/>
      <c r="J85" s="4"/>
      <c r="K85" s="8"/>
      <c r="L85" s="20"/>
      <c r="M85" s="4"/>
      <c r="N85" s="4"/>
      <c r="O85" s="4"/>
      <c r="P85" s="4"/>
      <c r="Q85" s="4"/>
      <c r="R85" s="4"/>
      <c r="S85" s="8"/>
      <c r="T85" s="8"/>
      <c r="U85" s="22" t="str">
        <f>IF(COUNTA($B85:$T85)&gt;0,COUNTA($M85:$R85),"")</f>
        <v/>
      </c>
      <c r="V85" s="23" t="str">
        <f>IF(COUNTA($B85:$T85)&gt;0,MID(IF($B85="","; Section","")&amp;IF($C85="","; Admission no.","")&amp;IF($D85="","; Name","")&amp;IF($E85="","; Gender","")&amp;IF($F85="","; Date of birth","")&amp;IF($G85="","; Nationality","")&amp;IF(COUNTA($H85:$J85)=0,"; Parent or guardian","")&amp;IF($K85="","; Class X board","")&amp;IF(AND($K85="Other board",$L85=""),"; Eligibility no.",""),3,300),"")</f>
        <v/>
      </c>
      <c r="W85" s="23" t="str">
        <f>IF(COUNTA($B85:$T85)&gt;0,MID(IF($D85="","",IF($D85&lt;&gt;TRIM($D85),"; Name: extra spaces","")&amp;IF(SUMPRODUCT(--ISNUMBER(FIND(" "&amp;{"a","b","c","d","e","f","g","h","i","j","k","l","m","n","o","p","q","r","s","t","u","v","w","x","y","z"}," "&amp;$D85)))&gt;0,"; Name: small first letter",""))&amp;IF($H85="","",IF($H85&lt;&gt;TRIM($H85),"; Mother: extra spaces","")&amp;IF(SUMPRODUCT(--ISNUMBER(FIND(" "&amp;{"a","b","c","d","e","f","g","h","i","j","k","l","m","n","o","p","q","r","s","t","u","v","w","x","y","z"}," "&amp;$H85)))&gt;0,"; Mother: small first letter",""))&amp;IF($I85="","",IF($I85&lt;&gt;TRIM($I85),"; Father: extra spaces","")&amp;IF(SUMPRODUCT(--ISNUMBER(FIND(" "&amp;{"a","b","c","d","e","f","g","h","i","j","k","l","m","n","o","p","q","r","s","t","u","v","w","x","y","z"}," "&amp;$I85)))&gt;0,"; Father: small first letter",""))&amp;IF($J85="","",IF($J85&lt;&gt;TRIM($J85),"; Guardian: extra spaces","")&amp;IF(SUMPRODUCT(--ISNUMBER(FIND(" "&amp;{"a","b","c","d","e","f","g","h","i","j","k","l","m","n","o","p","q","r","s","t","u","v","w","x","y","z"}," "&amp;$J85)))&gt;0,"; Guardian: small first letter","")),3,300),"")</f>
        <v/>
      </c>
      <c r="X85" s="23" t="str">
        <f>IF(OR(NOT(COUNTA($B85:$T85)&gt;0),$F85=""),"",IF(NOT(ISNUMBER($F85)),"Not a date",IF(OR((YEAR(Setup!$B$8)-YEAR($F85)-IF(OR(MONTH($F85)&gt;MONTH(Setup!$B$8),AND(MONTH($F85)=MONTH(Setup!$B$8),DAY($F85)&gt;DAY(Setup!$B$8))),1,0))&lt;Setup!$B$11,(YEAR(Setup!$B$8)-YEAR($F85)-IF(OR(MONTH($F85)&gt;MONTH(Setup!$B$8),AND(MONTH($F85)=MONTH(Setup!$B$8),DAY($F85)&gt;DAY(Setup!$B$8))),1,0))&gt;Setup!$C$11),"Age "&amp;(YEAR(Setup!$B$8)-YEAR($F85)-IF(OR(MONTH($F85)&gt;MONTH(Setup!$B$8),AND(MONTH($F85)=MONTH(Setup!$B$8),DAY($F85)&gt;DAY(Setup!$B$8))),1,0))&amp;": check the date","")))</f>
        <v/>
      </c>
      <c r="Y85" s="23" t="str">
        <f>IF(COUNTA($B85:$T85)&gt;0,IF($M85="","English or Modern English missing",""),"")</f>
        <v/>
      </c>
      <c r="Z85" s="23" t="str">
        <f>IF(COUNTA($B85:$T85)&gt;0,IF(COUNTA($N85:$R85)&lt;4,"Needs 4 or 5, has "&amp;COUNTA($N85:$R85),""),"")</f>
        <v/>
      </c>
      <c r="AA85" s="23" t="str">
        <f>IF(COUNTA($B85:$T85)&gt;0,MID(IF(SUM($AD85)=0,"","; "&amp;INDEX(Subjects!$O$5:$O$29,$AE85)&amp;" with "&amp;INDEX(Subjects!$P$5:$P$29,$AE85)&amp;IF($AD85&gt;1," (+"&amp;($AD85-1)&amp;" more)",""))&amp;IF(SUMPRODUCT(($M85:$R85&lt;&gt;"")*(COUNTIF($M85:$R85,$M85:$R85&amp;"")&gt;1))&gt;0,"; Same subject twice",""),3,300),"")</f>
        <v/>
      </c>
      <c r="AB85" s="23" t="str">
        <f>IF(COUNTA($B85:$T85)&gt;0,MID(IF($S85&lt;&gt;"Y","; Photo","")&amp;IF($T85&lt;&gt;"Y","; Signature",""),3,50),"")</f>
        <v/>
      </c>
      <c r="AC85" s="24" t="str">
        <f>IF(COUNTA($B85:$T85)&gt;0,IF(SUMPRODUCT(--($V85:$AB85&lt;&gt;""))=0,"OK",SUMPRODUCT(--($V85:$AB85&lt;&gt;""))&amp;" to fix"),"")</f>
        <v/>
      </c>
      <c r="AD85" s="25" t="str">
        <f>IF(COUNTA($B85:$T85)&gt;0,SUMPRODUCT((Subjects!$O$5:$O$29&lt;&gt;"")*(Subjects!$P$5:$P$29&lt;&gt;"")*(COUNTIF($M85:$R85,Subjects!$O$5:$O$29&amp;"")&gt;0)*(COUNTIF($M85:$R85,Subjects!$P$5:$P$29&amp;"")&gt;0)),"")</f>
        <v/>
      </c>
      <c r="AE85" s="25" t="str">
        <f>IF(SUM($AD85)=0,"",LOOKUP(2,1/((Subjects!$O$5:$O$29&lt;&gt;"")*(Subjects!$P$5:$P$29&lt;&gt;"")*(COUNTIF($M85:$R85,Subjects!$O$5:$O$29&amp;"")&gt;0)*(COUNTIF($M85:$R85,Subjects!$P$5:$P$29&amp;"")&gt;0)),Subjects!$Q$5:$Q$29))</f>
        <v/>
      </c>
    </row>
    <row r="86" spans="1:31" x14ac:dyDescent="0.25">
      <c r="A86" s="19">
        <v>81</v>
      </c>
      <c r="B86" s="8"/>
      <c r="C86" s="20"/>
      <c r="D86" s="4"/>
      <c r="E86" s="8"/>
      <c r="F86" s="21"/>
      <c r="G86" s="8"/>
      <c r="H86" s="4"/>
      <c r="I86" s="4"/>
      <c r="J86" s="4"/>
      <c r="K86" s="8"/>
      <c r="L86" s="20"/>
      <c r="M86" s="4"/>
      <c r="N86" s="4"/>
      <c r="O86" s="4"/>
      <c r="P86" s="4"/>
      <c r="Q86" s="4"/>
      <c r="R86" s="4"/>
      <c r="S86" s="8"/>
      <c r="T86" s="8"/>
      <c r="U86" s="22" t="str">
        <f>IF(COUNTA($B86:$T86)&gt;0,COUNTA($M86:$R86),"")</f>
        <v/>
      </c>
      <c r="V86" s="23" t="str">
        <f>IF(COUNTA($B86:$T86)&gt;0,MID(IF($B86="","; Section","")&amp;IF($C86="","; Admission no.","")&amp;IF($D86="","; Name","")&amp;IF($E86="","; Gender","")&amp;IF($F86="","; Date of birth","")&amp;IF($G86="","; Nationality","")&amp;IF(COUNTA($H86:$J86)=0,"; Parent or guardian","")&amp;IF($K86="","; Class X board","")&amp;IF(AND($K86="Other board",$L86=""),"; Eligibility no.",""),3,300),"")</f>
        <v/>
      </c>
      <c r="W86" s="23" t="str">
        <f>IF(COUNTA($B86:$T86)&gt;0,MID(IF($D86="","",IF($D86&lt;&gt;TRIM($D86),"; Name: extra spaces","")&amp;IF(SUMPRODUCT(--ISNUMBER(FIND(" "&amp;{"a","b","c","d","e","f","g","h","i","j","k","l","m","n","o","p","q","r","s","t","u","v","w","x","y","z"}," "&amp;$D86)))&gt;0,"; Name: small first letter",""))&amp;IF($H86="","",IF($H86&lt;&gt;TRIM($H86),"; Mother: extra spaces","")&amp;IF(SUMPRODUCT(--ISNUMBER(FIND(" "&amp;{"a","b","c","d","e","f","g","h","i","j","k","l","m","n","o","p","q","r","s","t","u","v","w","x","y","z"}," "&amp;$H86)))&gt;0,"; Mother: small first letter",""))&amp;IF($I86="","",IF($I86&lt;&gt;TRIM($I86),"; Father: extra spaces","")&amp;IF(SUMPRODUCT(--ISNUMBER(FIND(" "&amp;{"a","b","c","d","e","f","g","h","i","j","k","l","m","n","o","p","q","r","s","t","u","v","w","x","y","z"}," "&amp;$I86)))&gt;0,"; Father: small first letter",""))&amp;IF($J86="","",IF($J86&lt;&gt;TRIM($J86),"; Guardian: extra spaces","")&amp;IF(SUMPRODUCT(--ISNUMBER(FIND(" "&amp;{"a","b","c","d","e","f","g","h","i","j","k","l","m","n","o","p","q","r","s","t","u","v","w","x","y","z"}," "&amp;$J86)))&gt;0,"; Guardian: small first letter","")),3,300),"")</f>
        <v/>
      </c>
      <c r="X86" s="23" t="str">
        <f>IF(OR(NOT(COUNTA($B86:$T86)&gt;0),$F86=""),"",IF(NOT(ISNUMBER($F86)),"Not a date",IF(OR((YEAR(Setup!$B$8)-YEAR($F86)-IF(OR(MONTH($F86)&gt;MONTH(Setup!$B$8),AND(MONTH($F86)=MONTH(Setup!$B$8),DAY($F86)&gt;DAY(Setup!$B$8))),1,0))&lt;Setup!$B$11,(YEAR(Setup!$B$8)-YEAR($F86)-IF(OR(MONTH($F86)&gt;MONTH(Setup!$B$8),AND(MONTH($F86)=MONTH(Setup!$B$8),DAY($F86)&gt;DAY(Setup!$B$8))),1,0))&gt;Setup!$C$11),"Age "&amp;(YEAR(Setup!$B$8)-YEAR($F86)-IF(OR(MONTH($F86)&gt;MONTH(Setup!$B$8),AND(MONTH($F86)=MONTH(Setup!$B$8),DAY($F86)&gt;DAY(Setup!$B$8))),1,0))&amp;": check the date","")))</f>
        <v/>
      </c>
      <c r="Y86" s="23" t="str">
        <f>IF(COUNTA($B86:$T86)&gt;0,IF($M86="","English or Modern English missing",""),"")</f>
        <v/>
      </c>
      <c r="Z86" s="23" t="str">
        <f>IF(COUNTA($B86:$T86)&gt;0,IF(COUNTA($N86:$R86)&lt;4,"Needs 4 or 5, has "&amp;COUNTA($N86:$R86),""),"")</f>
        <v/>
      </c>
      <c r="AA86" s="23" t="str">
        <f>IF(COUNTA($B86:$T86)&gt;0,MID(IF(SUM($AD86)=0,"","; "&amp;INDEX(Subjects!$O$5:$O$29,$AE86)&amp;" with "&amp;INDEX(Subjects!$P$5:$P$29,$AE86)&amp;IF($AD86&gt;1," (+"&amp;($AD86-1)&amp;" more)",""))&amp;IF(SUMPRODUCT(($M86:$R86&lt;&gt;"")*(COUNTIF($M86:$R86,$M86:$R86&amp;"")&gt;1))&gt;0,"; Same subject twice",""),3,300),"")</f>
        <v/>
      </c>
      <c r="AB86" s="23" t="str">
        <f>IF(COUNTA($B86:$T86)&gt;0,MID(IF($S86&lt;&gt;"Y","; Photo","")&amp;IF($T86&lt;&gt;"Y","; Signature",""),3,50),"")</f>
        <v/>
      </c>
      <c r="AC86" s="24" t="str">
        <f>IF(COUNTA($B86:$T86)&gt;0,IF(SUMPRODUCT(--($V86:$AB86&lt;&gt;""))=0,"OK",SUMPRODUCT(--($V86:$AB86&lt;&gt;""))&amp;" to fix"),"")</f>
        <v/>
      </c>
      <c r="AD86" s="25" t="str">
        <f>IF(COUNTA($B86:$T86)&gt;0,SUMPRODUCT((Subjects!$O$5:$O$29&lt;&gt;"")*(Subjects!$P$5:$P$29&lt;&gt;"")*(COUNTIF($M86:$R86,Subjects!$O$5:$O$29&amp;"")&gt;0)*(COUNTIF($M86:$R86,Subjects!$P$5:$P$29&amp;"")&gt;0)),"")</f>
        <v/>
      </c>
      <c r="AE86" s="25" t="str">
        <f>IF(SUM($AD86)=0,"",LOOKUP(2,1/((Subjects!$O$5:$O$29&lt;&gt;"")*(Subjects!$P$5:$P$29&lt;&gt;"")*(COUNTIF($M86:$R86,Subjects!$O$5:$O$29&amp;"")&gt;0)*(COUNTIF($M86:$R86,Subjects!$P$5:$P$29&amp;"")&gt;0)),Subjects!$Q$5:$Q$29))</f>
        <v/>
      </c>
    </row>
    <row r="87" spans="1:31" x14ac:dyDescent="0.25">
      <c r="A87" s="19">
        <v>82</v>
      </c>
      <c r="B87" s="8"/>
      <c r="C87" s="20"/>
      <c r="D87" s="4"/>
      <c r="E87" s="8"/>
      <c r="F87" s="21"/>
      <c r="G87" s="8"/>
      <c r="H87" s="4"/>
      <c r="I87" s="4"/>
      <c r="J87" s="4"/>
      <c r="K87" s="8"/>
      <c r="L87" s="20"/>
      <c r="M87" s="4"/>
      <c r="N87" s="4"/>
      <c r="O87" s="4"/>
      <c r="P87" s="4"/>
      <c r="Q87" s="4"/>
      <c r="R87" s="4"/>
      <c r="S87" s="8"/>
      <c r="T87" s="8"/>
      <c r="U87" s="22" t="str">
        <f>IF(COUNTA($B87:$T87)&gt;0,COUNTA($M87:$R87),"")</f>
        <v/>
      </c>
      <c r="V87" s="23" t="str">
        <f>IF(COUNTA($B87:$T87)&gt;0,MID(IF($B87="","; Section","")&amp;IF($C87="","; Admission no.","")&amp;IF($D87="","; Name","")&amp;IF($E87="","; Gender","")&amp;IF($F87="","; Date of birth","")&amp;IF($G87="","; Nationality","")&amp;IF(COUNTA($H87:$J87)=0,"; Parent or guardian","")&amp;IF($K87="","; Class X board","")&amp;IF(AND($K87="Other board",$L87=""),"; Eligibility no.",""),3,300),"")</f>
        <v/>
      </c>
      <c r="W87" s="23" t="str">
        <f>IF(COUNTA($B87:$T87)&gt;0,MID(IF($D87="","",IF($D87&lt;&gt;TRIM($D87),"; Name: extra spaces","")&amp;IF(SUMPRODUCT(--ISNUMBER(FIND(" "&amp;{"a","b","c","d","e","f","g","h","i","j","k","l","m","n","o","p","q","r","s","t","u","v","w","x","y","z"}," "&amp;$D87)))&gt;0,"; Name: small first letter",""))&amp;IF($H87="","",IF($H87&lt;&gt;TRIM($H87),"; Mother: extra spaces","")&amp;IF(SUMPRODUCT(--ISNUMBER(FIND(" "&amp;{"a","b","c","d","e","f","g","h","i","j","k","l","m","n","o","p","q","r","s","t","u","v","w","x","y","z"}," "&amp;$H87)))&gt;0,"; Mother: small first letter",""))&amp;IF($I87="","",IF($I87&lt;&gt;TRIM($I87),"; Father: extra spaces","")&amp;IF(SUMPRODUCT(--ISNUMBER(FIND(" "&amp;{"a","b","c","d","e","f","g","h","i","j","k","l","m","n","o","p","q","r","s","t","u","v","w","x","y","z"}," "&amp;$I87)))&gt;0,"; Father: small first letter",""))&amp;IF($J87="","",IF($J87&lt;&gt;TRIM($J87),"; Guardian: extra spaces","")&amp;IF(SUMPRODUCT(--ISNUMBER(FIND(" "&amp;{"a","b","c","d","e","f","g","h","i","j","k","l","m","n","o","p","q","r","s","t","u","v","w","x","y","z"}," "&amp;$J87)))&gt;0,"; Guardian: small first letter","")),3,300),"")</f>
        <v/>
      </c>
      <c r="X87" s="23" t="str">
        <f>IF(OR(NOT(COUNTA($B87:$T87)&gt;0),$F87=""),"",IF(NOT(ISNUMBER($F87)),"Not a date",IF(OR((YEAR(Setup!$B$8)-YEAR($F87)-IF(OR(MONTH($F87)&gt;MONTH(Setup!$B$8),AND(MONTH($F87)=MONTH(Setup!$B$8),DAY($F87)&gt;DAY(Setup!$B$8))),1,0))&lt;Setup!$B$11,(YEAR(Setup!$B$8)-YEAR($F87)-IF(OR(MONTH($F87)&gt;MONTH(Setup!$B$8),AND(MONTH($F87)=MONTH(Setup!$B$8),DAY($F87)&gt;DAY(Setup!$B$8))),1,0))&gt;Setup!$C$11),"Age "&amp;(YEAR(Setup!$B$8)-YEAR($F87)-IF(OR(MONTH($F87)&gt;MONTH(Setup!$B$8),AND(MONTH($F87)=MONTH(Setup!$B$8),DAY($F87)&gt;DAY(Setup!$B$8))),1,0))&amp;": check the date","")))</f>
        <v/>
      </c>
      <c r="Y87" s="23" t="str">
        <f>IF(COUNTA($B87:$T87)&gt;0,IF($M87="","English or Modern English missing",""),"")</f>
        <v/>
      </c>
      <c r="Z87" s="23" t="str">
        <f>IF(COUNTA($B87:$T87)&gt;0,IF(COUNTA($N87:$R87)&lt;4,"Needs 4 or 5, has "&amp;COUNTA($N87:$R87),""),"")</f>
        <v/>
      </c>
      <c r="AA87" s="23" t="str">
        <f>IF(COUNTA($B87:$T87)&gt;0,MID(IF(SUM($AD87)=0,"","; "&amp;INDEX(Subjects!$O$5:$O$29,$AE87)&amp;" with "&amp;INDEX(Subjects!$P$5:$P$29,$AE87)&amp;IF($AD87&gt;1," (+"&amp;($AD87-1)&amp;" more)",""))&amp;IF(SUMPRODUCT(($M87:$R87&lt;&gt;"")*(COUNTIF($M87:$R87,$M87:$R87&amp;"")&gt;1))&gt;0,"; Same subject twice",""),3,300),"")</f>
        <v/>
      </c>
      <c r="AB87" s="23" t="str">
        <f>IF(COUNTA($B87:$T87)&gt;0,MID(IF($S87&lt;&gt;"Y","; Photo","")&amp;IF($T87&lt;&gt;"Y","; Signature",""),3,50),"")</f>
        <v/>
      </c>
      <c r="AC87" s="24" t="str">
        <f>IF(COUNTA($B87:$T87)&gt;0,IF(SUMPRODUCT(--($V87:$AB87&lt;&gt;""))=0,"OK",SUMPRODUCT(--($V87:$AB87&lt;&gt;""))&amp;" to fix"),"")</f>
        <v/>
      </c>
      <c r="AD87" s="25" t="str">
        <f>IF(COUNTA($B87:$T87)&gt;0,SUMPRODUCT((Subjects!$O$5:$O$29&lt;&gt;"")*(Subjects!$P$5:$P$29&lt;&gt;"")*(COUNTIF($M87:$R87,Subjects!$O$5:$O$29&amp;"")&gt;0)*(COUNTIF($M87:$R87,Subjects!$P$5:$P$29&amp;"")&gt;0)),"")</f>
        <v/>
      </c>
      <c r="AE87" s="25" t="str">
        <f>IF(SUM($AD87)=0,"",LOOKUP(2,1/((Subjects!$O$5:$O$29&lt;&gt;"")*(Subjects!$P$5:$P$29&lt;&gt;"")*(COUNTIF($M87:$R87,Subjects!$O$5:$O$29&amp;"")&gt;0)*(COUNTIF($M87:$R87,Subjects!$P$5:$P$29&amp;"")&gt;0)),Subjects!$Q$5:$Q$29))</f>
        <v/>
      </c>
    </row>
    <row r="88" spans="1:31" x14ac:dyDescent="0.25">
      <c r="A88" s="19">
        <v>83</v>
      </c>
      <c r="B88" s="8"/>
      <c r="C88" s="20"/>
      <c r="D88" s="4"/>
      <c r="E88" s="8"/>
      <c r="F88" s="21"/>
      <c r="G88" s="8"/>
      <c r="H88" s="4"/>
      <c r="I88" s="4"/>
      <c r="J88" s="4"/>
      <c r="K88" s="8"/>
      <c r="L88" s="20"/>
      <c r="M88" s="4"/>
      <c r="N88" s="4"/>
      <c r="O88" s="4"/>
      <c r="P88" s="4"/>
      <c r="Q88" s="4"/>
      <c r="R88" s="4"/>
      <c r="S88" s="8"/>
      <c r="T88" s="8"/>
      <c r="U88" s="22" t="str">
        <f>IF(COUNTA($B88:$T88)&gt;0,COUNTA($M88:$R88),"")</f>
        <v/>
      </c>
      <c r="V88" s="23" t="str">
        <f>IF(COUNTA($B88:$T88)&gt;0,MID(IF($B88="","; Section","")&amp;IF($C88="","; Admission no.","")&amp;IF($D88="","; Name","")&amp;IF($E88="","; Gender","")&amp;IF($F88="","; Date of birth","")&amp;IF($G88="","; Nationality","")&amp;IF(COUNTA($H88:$J88)=0,"; Parent or guardian","")&amp;IF($K88="","; Class X board","")&amp;IF(AND($K88="Other board",$L88=""),"; Eligibility no.",""),3,300),"")</f>
        <v/>
      </c>
      <c r="W88" s="23" t="str">
        <f>IF(COUNTA($B88:$T88)&gt;0,MID(IF($D88="","",IF($D88&lt;&gt;TRIM($D88),"; Name: extra spaces","")&amp;IF(SUMPRODUCT(--ISNUMBER(FIND(" "&amp;{"a","b","c","d","e","f","g","h","i","j","k","l","m","n","o","p","q","r","s","t","u","v","w","x","y","z"}," "&amp;$D88)))&gt;0,"; Name: small first letter",""))&amp;IF($H88="","",IF($H88&lt;&gt;TRIM($H88),"; Mother: extra spaces","")&amp;IF(SUMPRODUCT(--ISNUMBER(FIND(" "&amp;{"a","b","c","d","e","f","g","h","i","j","k","l","m","n","o","p","q","r","s","t","u","v","w","x","y","z"}," "&amp;$H88)))&gt;0,"; Mother: small first letter",""))&amp;IF($I88="","",IF($I88&lt;&gt;TRIM($I88),"; Father: extra spaces","")&amp;IF(SUMPRODUCT(--ISNUMBER(FIND(" "&amp;{"a","b","c","d","e","f","g","h","i","j","k","l","m","n","o","p","q","r","s","t","u","v","w","x","y","z"}," "&amp;$I88)))&gt;0,"; Father: small first letter",""))&amp;IF($J88="","",IF($J88&lt;&gt;TRIM($J88),"; Guardian: extra spaces","")&amp;IF(SUMPRODUCT(--ISNUMBER(FIND(" "&amp;{"a","b","c","d","e","f","g","h","i","j","k","l","m","n","o","p","q","r","s","t","u","v","w","x","y","z"}," "&amp;$J88)))&gt;0,"; Guardian: small first letter","")),3,300),"")</f>
        <v/>
      </c>
      <c r="X88" s="23" t="str">
        <f>IF(OR(NOT(COUNTA($B88:$T88)&gt;0),$F88=""),"",IF(NOT(ISNUMBER($F88)),"Not a date",IF(OR((YEAR(Setup!$B$8)-YEAR($F88)-IF(OR(MONTH($F88)&gt;MONTH(Setup!$B$8),AND(MONTH($F88)=MONTH(Setup!$B$8),DAY($F88)&gt;DAY(Setup!$B$8))),1,0))&lt;Setup!$B$11,(YEAR(Setup!$B$8)-YEAR($F88)-IF(OR(MONTH($F88)&gt;MONTH(Setup!$B$8),AND(MONTH($F88)=MONTH(Setup!$B$8),DAY($F88)&gt;DAY(Setup!$B$8))),1,0))&gt;Setup!$C$11),"Age "&amp;(YEAR(Setup!$B$8)-YEAR($F88)-IF(OR(MONTH($F88)&gt;MONTH(Setup!$B$8),AND(MONTH($F88)=MONTH(Setup!$B$8),DAY($F88)&gt;DAY(Setup!$B$8))),1,0))&amp;": check the date","")))</f>
        <v/>
      </c>
      <c r="Y88" s="23" t="str">
        <f>IF(COUNTA($B88:$T88)&gt;0,IF($M88="","English or Modern English missing",""),"")</f>
        <v/>
      </c>
      <c r="Z88" s="23" t="str">
        <f>IF(COUNTA($B88:$T88)&gt;0,IF(COUNTA($N88:$R88)&lt;4,"Needs 4 or 5, has "&amp;COUNTA($N88:$R88),""),"")</f>
        <v/>
      </c>
      <c r="AA88" s="23" t="str">
        <f>IF(COUNTA($B88:$T88)&gt;0,MID(IF(SUM($AD88)=0,"","; "&amp;INDEX(Subjects!$O$5:$O$29,$AE88)&amp;" with "&amp;INDEX(Subjects!$P$5:$P$29,$AE88)&amp;IF($AD88&gt;1," (+"&amp;($AD88-1)&amp;" more)",""))&amp;IF(SUMPRODUCT(($M88:$R88&lt;&gt;"")*(COUNTIF($M88:$R88,$M88:$R88&amp;"")&gt;1))&gt;0,"; Same subject twice",""),3,300),"")</f>
        <v/>
      </c>
      <c r="AB88" s="23" t="str">
        <f>IF(COUNTA($B88:$T88)&gt;0,MID(IF($S88&lt;&gt;"Y","; Photo","")&amp;IF($T88&lt;&gt;"Y","; Signature",""),3,50),"")</f>
        <v/>
      </c>
      <c r="AC88" s="24" t="str">
        <f>IF(COUNTA($B88:$T88)&gt;0,IF(SUMPRODUCT(--($V88:$AB88&lt;&gt;""))=0,"OK",SUMPRODUCT(--($V88:$AB88&lt;&gt;""))&amp;" to fix"),"")</f>
        <v/>
      </c>
      <c r="AD88" s="25" t="str">
        <f>IF(COUNTA($B88:$T88)&gt;0,SUMPRODUCT((Subjects!$O$5:$O$29&lt;&gt;"")*(Subjects!$P$5:$P$29&lt;&gt;"")*(COUNTIF($M88:$R88,Subjects!$O$5:$O$29&amp;"")&gt;0)*(COUNTIF($M88:$R88,Subjects!$P$5:$P$29&amp;"")&gt;0)),"")</f>
        <v/>
      </c>
      <c r="AE88" s="25" t="str">
        <f>IF(SUM($AD88)=0,"",LOOKUP(2,1/((Subjects!$O$5:$O$29&lt;&gt;"")*(Subjects!$P$5:$P$29&lt;&gt;"")*(COUNTIF($M88:$R88,Subjects!$O$5:$O$29&amp;"")&gt;0)*(COUNTIF($M88:$R88,Subjects!$P$5:$P$29&amp;"")&gt;0)),Subjects!$Q$5:$Q$29))</f>
        <v/>
      </c>
    </row>
    <row r="89" spans="1:31" x14ac:dyDescent="0.25">
      <c r="A89" s="19">
        <v>84</v>
      </c>
      <c r="B89" s="8"/>
      <c r="C89" s="20"/>
      <c r="D89" s="4"/>
      <c r="E89" s="8"/>
      <c r="F89" s="21"/>
      <c r="G89" s="8"/>
      <c r="H89" s="4"/>
      <c r="I89" s="4"/>
      <c r="J89" s="4"/>
      <c r="K89" s="8"/>
      <c r="L89" s="20"/>
      <c r="M89" s="4"/>
      <c r="N89" s="4"/>
      <c r="O89" s="4"/>
      <c r="P89" s="4"/>
      <c r="Q89" s="4"/>
      <c r="R89" s="4"/>
      <c r="S89" s="8"/>
      <c r="T89" s="8"/>
      <c r="U89" s="22" t="str">
        <f>IF(COUNTA($B89:$T89)&gt;0,COUNTA($M89:$R89),"")</f>
        <v/>
      </c>
      <c r="V89" s="23" t="str">
        <f>IF(COUNTA($B89:$T89)&gt;0,MID(IF($B89="","; Section","")&amp;IF($C89="","; Admission no.","")&amp;IF($D89="","; Name","")&amp;IF($E89="","; Gender","")&amp;IF($F89="","; Date of birth","")&amp;IF($G89="","; Nationality","")&amp;IF(COUNTA($H89:$J89)=0,"; Parent or guardian","")&amp;IF($K89="","; Class X board","")&amp;IF(AND($K89="Other board",$L89=""),"; Eligibility no.",""),3,300),"")</f>
        <v/>
      </c>
      <c r="W89" s="23" t="str">
        <f>IF(COUNTA($B89:$T89)&gt;0,MID(IF($D89="","",IF($D89&lt;&gt;TRIM($D89),"; Name: extra spaces","")&amp;IF(SUMPRODUCT(--ISNUMBER(FIND(" "&amp;{"a","b","c","d","e","f","g","h","i","j","k","l","m","n","o","p","q","r","s","t","u","v","w","x","y","z"}," "&amp;$D89)))&gt;0,"; Name: small first letter",""))&amp;IF($H89="","",IF($H89&lt;&gt;TRIM($H89),"; Mother: extra spaces","")&amp;IF(SUMPRODUCT(--ISNUMBER(FIND(" "&amp;{"a","b","c","d","e","f","g","h","i","j","k","l","m","n","o","p","q","r","s","t","u","v","w","x","y","z"}," "&amp;$H89)))&gt;0,"; Mother: small first letter",""))&amp;IF($I89="","",IF($I89&lt;&gt;TRIM($I89),"; Father: extra spaces","")&amp;IF(SUMPRODUCT(--ISNUMBER(FIND(" "&amp;{"a","b","c","d","e","f","g","h","i","j","k","l","m","n","o","p","q","r","s","t","u","v","w","x","y","z"}," "&amp;$I89)))&gt;0,"; Father: small first letter",""))&amp;IF($J89="","",IF($J89&lt;&gt;TRIM($J89),"; Guardian: extra spaces","")&amp;IF(SUMPRODUCT(--ISNUMBER(FIND(" "&amp;{"a","b","c","d","e","f","g","h","i","j","k","l","m","n","o","p","q","r","s","t","u","v","w","x","y","z"}," "&amp;$J89)))&gt;0,"; Guardian: small first letter","")),3,300),"")</f>
        <v/>
      </c>
      <c r="X89" s="23" t="str">
        <f>IF(OR(NOT(COUNTA($B89:$T89)&gt;0),$F89=""),"",IF(NOT(ISNUMBER($F89)),"Not a date",IF(OR((YEAR(Setup!$B$8)-YEAR($F89)-IF(OR(MONTH($F89)&gt;MONTH(Setup!$B$8),AND(MONTH($F89)=MONTH(Setup!$B$8),DAY($F89)&gt;DAY(Setup!$B$8))),1,0))&lt;Setup!$B$11,(YEAR(Setup!$B$8)-YEAR($F89)-IF(OR(MONTH($F89)&gt;MONTH(Setup!$B$8),AND(MONTH($F89)=MONTH(Setup!$B$8),DAY($F89)&gt;DAY(Setup!$B$8))),1,0))&gt;Setup!$C$11),"Age "&amp;(YEAR(Setup!$B$8)-YEAR($F89)-IF(OR(MONTH($F89)&gt;MONTH(Setup!$B$8),AND(MONTH($F89)=MONTH(Setup!$B$8),DAY($F89)&gt;DAY(Setup!$B$8))),1,0))&amp;": check the date","")))</f>
        <v/>
      </c>
      <c r="Y89" s="23" t="str">
        <f>IF(COUNTA($B89:$T89)&gt;0,IF($M89="","English or Modern English missing",""),"")</f>
        <v/>
      </c>
      <c r="Z89" s="23" t="str">
        <f>IF(COUNTA($B89:$T89)&gt;0,IF(COUNTA($N89:$R89)&lt;4,"Needs 4 or 5, has "&amp;COUNTA($N89:$R89),""),"")</f>
        <v/>
      </c>
      <c r="AA89" s="23" t="str">
        <f>IF(COUNTA($B89:$T89)&gt;0,MID(IF(SUM($AD89)=0,"","; "&amp;INDEX(Subjects!$O$5:$O$29,$AE89)&amp;" with "&amp;INDEX(Subjects!$P$5:$P$29,$AE89)&amp;IF($AD89&gt;1," (+"&amp;($AD89-1)&amp;" more)",""))&amp;IF(SUMPRODUCT(($M89:$R89&lt;&gt;"")*(COUNTIF($M89:$R89,$M89:$R89&amp;"")&gt;1))&gt;0,"; Same subject twice",""),3,300),"")</f>
        <v/>
      </c>
      <c r="AB89" s="23" t="str">
        <f>IF(COUNTA($B89:$T89)&gt;0,MID(IF($S89&lt;&gt;"Y","; Photo","")&amp;IF($T89&lt;&gt;"Y","; Signature",""),3,50),"")</f>
        <v/>
      </c>
      <c r="AC89" s="24" t="str">
        <f>IF(COUNTA($B89:$T89)&gt;0,IF(SUMPRODUCT(--($V89:$AB89&lt;&gt;""))=0,"OK",SUMPRODUCT(--($V89:$AB89&lt;&gt;""))&amp;" to fix"),"")</f>
        <v/>
      </c>
      <c r="AD89" s="25" t="str">
        <f>IF(COUNTA($B89:$T89)&gt;0,SUMPRODUCT((Subjects!$O$5:$O$29&lt;&gt;"")*(Subjects!$P$5:$P$29&lt;&gt;"")*(COUNTIF($M89:$R89,Subjects!$O$5:$O$29&amp;"")&gt;0)*(COUNTIF($M89:$R89,Subjects!$P$5:$P$29&amp;"")&gt;0)),"")</f>
        <v/>
      </c>
      <c r="AE89" s="25" t="str">
        <f>IF(SUM($AD89)=0,"",LOOKUP(2,1/((Subjects!$O$5:$O$29&lt;&gt;"")*(Subjects!$P$5:$P$29&lt;&gt;"")*(COUNTIF($M89:$R89,Subjects!$O$5:$O$29&amp;"")&gt;0)*(COUNTIF($M89:$R89,Subjects!$P$5:$P$29&amp;"")&gt;0)),Subjects!$Q$5:$Q$29))</f>
        <v/>
      </c>
    </row>
    <row r="90" spans="1:31" x14ac:dyDescent="0.25">
      <c r="A90" s="19">
        <v>85</v>
      </c>
      <c r="B90" s="8"/>
      <c r="C90" s="20"/>
      <c r="D90" s="4"/>
      <c r="E90" s="8"/>
      <c r="F90" s="21"/>
      <c r="G90" s="8"/>
      <c r="H90" s="4"/>
      <c r="I90" s="4"/>
      <c r="J90" s="4"/>
      <c r="K90" s="8"/>
      <c r="L90" s="20"/>
      <c r="M90" s="4"/>
      <c r="N90" s="4"/>
      <c r="O90" s="4"/>
      <c r="P90" s="4"/>
      <c r="Q90" s="4"/>
      <c r="R90" s="4"/>
      <c r="S90" s="8"/>
      <c r="T90" s="8"/>
      <c r="U90" s="22" t="str">
        <f>IF(COUNTA($B90:$T90)&gt;0,COUNTA($M90:$R90),"")</f>
        <v/>
      </c>
      <c r="V90" s="23" t="str">
        <f>IF(COUNTA($B90:$T90)&gt;0,MID(IF($B90="","; Section","")&amp;IF($C90="","; Admission no.","")&amp;IF($D90="","; Name","")&amp;IF($E90="","; Gender","")&amp;IF($F90="","; Date of birth","")&amp;IF($G90="","; Nationality","")&amp;IF(COUNTA($H90:$J90)=0,"; Parent or guardian","")&amp;IF($K90="","; Class X board","")&amp;IF(AND($K90="Other board",$L90=""),"; Eligibility no.",""),3,300),"")</f>
        <v/>
      </c>
      <c r="W90" s="23" t="str">
        <f>IF(COUNTA($B90:$T90)&gt;0,MID(IF($D90="","",IF($D90&lt;&gt;TRIM($D90),"; Name: extra spaces","")&amp;IF(SUMPRODUCT(--ISNUMBER(FIND(" "&amp;{"a","b","c","d","e","f","g","h","i","j","k","l","m","n","o","p","q","r","s","t","u","v","w","x","y","z"}," "&amp;$D90)))&gt;0,"; Name: small first letter",""))&amp;IF($H90="","",IF($H90&lt;&gt;TRIM($H90),"; Mother: extra spaces","")&amp;IF(SUMPRODUCT(--ISNUMBER(FIND(" "&amp;{"a","b","c","d","e","f","g","h","i","j","k","l","m","n","o","p","q","r","s","t","u","v","w","x","y","z"}," "&amp;$H90)))&gt;0,"; Mother: small first letter",""))&amp;IF($I90="","",IF($I90&lt;&gt;TRIM($I90),"; Father: extra spaces","")&amp;IF(SUMPRODUCT(--ISNUMBER(FIND(" "&amp;{"a","b","c","d","e","f","g","h","i","j","k","l","m","n","o","p","q","r","s","t","u","v","w","x","y","z"}," "&amp;$I90)))&gt;0,"; Father: small first letter",""))&amp;IF($J90="","",IF($J90&lt;&gt;TRIM($J90),"; Guardian: extra spaces","")&amp;IF(SUMPRODUCT(--ISNUMBER(FIND(" "&amp;{"a","b","c","d","e","f","g","h","i","j","k","l","m","n","o","p","q","r","s","t","u","v","w","x","y","z"}," "&amp;$J90)))&gt;0,"; Guardian: small first letter","")),3,300),"")</f>
        <v/>
      </c>
      <c r="X90" s="23" t="str">
        <f>IF(OR(NOT(COUNTA($B90:$T90)&gt;0),$F90=""),"",IF(NOT(ISNUMBER($F90)),"Not a date",IF(OR((YEAR(Setup!$B$8)-YEAR($F90)-IF(OR(MONTH($F90)&gt;MONTH(Setup!$B$8),AND(MONTH($F90)=MONTH(Setup!$B$8),DAY($F90)&gt;DAY(Setup!$B$8))),1,0))&lt;Setup!$B$11,(YEAR(Setup!$B$8)-YEAR($F90)-IF(OR(MONTH($F90)&gt;MONTH(Setup!$B$8),AND(MONTH($F90)=MONTH(Setup!$B$8),DAY($F90)&gt;DAY(Setup!$B$8))),1,0))&gt;Setup!$C$11),"Age "&amp;(YEAR(Setup!$B$8)-YEAR($F90)-IF(OR(MONTH($F90)&gt;MONTH(Setup!$B$8),AND(MONTH($F90)=MONTH(Setup!$B$8),DAY($F90)&gt;DAY(Setup!$B$8))),1,0))&amp;": check the date","")))</f>
        <v/>
      </c>
      <c r="Y90" s="23" t="str">
        <f>IF(COUNTA($B90:$T90)&gt;0,IF($M90="","English or Modern English missing",""),"")</f>
        <v/>
      </c>
      <c r="Z90" s="23" t="str">
        <f>IF(COUNTA($B90:$T90)&gt;0,IF(COUNTA($N90:$R90)&lt;4,"Needs 4 or 5, has "&amp;COUNTA($N90:$R90),""),"")</f>
        <v/>
      </c>
      <c r="AA90" s="23" t="str">
        <f>IF(COUNTA($B90:$T90)&gt;0,MID(IF(SUM($AD90)=0,"","; "&amp;INDEX(Subjects!$O$5:$O$29,$AE90)&amp;" with "&amp;INDEX(Subjects!$P$5:$P$29,$AE90)&amp;IF($AD90&gt;1," (+"&amp;($AD90-1)&amp;" more)",""))&amp;IF(SUMPRODUCT(($M90:$R90&lt;&gt;"")*(COUNTIF($M90:$R90,$M90:$R90&amp;"")&gt;1))&gt;0,"; Same subject twice",""),3,300),"")</f>
        <v/>
      </c>
      <c r="AB90" s="23" t="str">
        <f>IF(COUNTA($B90:$T90)&gt;0,MID(IF($S90&lt;&gt;"Y","; Photo","")&amp;IF($T90&lt;&gt;"Y","; Signature",""),3,50),"")</f>
        <v/>
      </c>
      <c r="AC90" s="24" t="str">
        <f>IF(COUNTA($B90:$T90)&gt;0,IF(SUMPRODUCT(--($V90:$AB90&lt;&gt;""))=0,"OK",SUMPRODUCT(--($V90:$AB90&lt;&gt;""))&amp;" to fix"),"")</f>
        <v/>
      </c>
      <c r="AD90" s="25" t="str">
        <f>IF(COUNTA($B90:$T90)&gt;0,SUMPRODUCT((Subjects!$O$5:$O$29&lt;&gt;"")*(Subjects!$P$5:$P$29&lt;&gt;"")*(COUNTIF($M90:$R90,Subjects!$O$5:$O$29&amp;"")&gt;0)*(COUNTIF($M90:$R90,Subjects!$P$5:$P$29&amp;"")&gt;0)),"")</f>
        <v/>
      </c>
      <c r="AE90" s="25" t="str">
        <f>IF(SUM($AD90)=0,"",LOOKUP(2,1/((Subjects!$O$5:$O$29&lt;&gt;"")*(Subjects!$P$5:$P$29&lt;&gt;"")*(COUNTIF($M90:$R90,Subjects!$O$5:$O$29&amp;"")&gt;0)*(COUNTIF($M90:$R90,Subjects!$P$5:$P$29&amp;"")&gt;0)),Subjects!$Q$5:$Q$29))</f>
        <v/>
      </c>
    </row>
    <row r="91" spans="1:31" x14ac:dyDescent="0.25">
      <c r="A91" s="19">
        <v>86</v>
      </c>
      <c r="B91" s="8"/>
      <c r="C91" s="20"/>
      <c r="D91" s="4"/>
      <c r="E91" s="8"/>
      <c r="F91" s="21"/>
      <c r="G91" s="8"/>
      <c r="H91" s="4"/>
      <c r="I91" s="4"/>
      <c r="J91" s="4"/>
      <c r="K91" s="8"/>
      <c r="L91" s="20"/>
      <c r="M91" s="4"/>
      <c r="N91" s="4"/>
      <c r="O91" s="4"/>
      <c r="P91" s="4"/>
      <c r="Q91" s="4"/>
      <c r="R91" s="4"/>
      <c r="S91" s="8"/>
      <c r="T91" s="8"/>
      <c r="U91" s="22" t="str">
        <f>IF(COUNTA($B91:$T91)&gt;0,COUNTA($M91:$R91),"")</f>
        <v/>
      </c>
      <c r="V91" s="23" t="str">
        <f>IF(COUNTA($B91:$T91)&gt;0,MID(IF($B91="","; Section","")&amp;IF($C91="","; Admission no.","")&amp;IF($D91="","; Name","")&amp;IF($E91="","; Gender","")&amp;IF($F91="","; Date of birth","")&amp;IF($G91="","; Nationality","")&amp;IF(COUNTA($H91:$J91)=0,"; Parent or guardian","")&amp;IF($K91="","; Class X board","")&amp;IF(AND($K91="Other board",$L91=""),"; Eligibility no.",""),3,300),"")</f>
        <v/>
      </c>
      <c r="W91" s="23" t="str">
        <f>IF(COUNTA($B91:$T91)&gt;0,MID(IF($D91="","",IF($D91&lt;&gt;TRIM($D91),"; Name: extra spaces","")&amp;IF(SUMPRODUCT(--ISNUMBER(FIND(" "&amp;{"a","b","c","d","e","f","g","h","i","j","k","l","m","n","o","p","q","r","s","t","u","v","w","x","y","z"}," "&amp;$D91)))&gt;0,"; Name: small first letter",""))&amp;IF($H91="","",IF($H91&lt;&gt;TRIM($H91),"; Mother: extra spaces","")&amp;IF(SUMPRODUCT(--ISNUMBER(FIND(" "&amp;{"a","b","c","d","e","f","g","h","i","j","k","l","m","n","o","p","q","r","s","t","u","v","w","x","y","z"}," "&amp;$H91)))&gt;0,"; Mother: small first letter",""))&amp;IF($I91="","",IF($I91&lt;&gt;TRIM($I91),"; Father: extra spaces","")&amp;IF(SUMPRODUCT(--ISNUMBER(FIND(" "&amp;{"a","b","c","d","e","f","g","h","i","j","k","l","m","n","o","p","q","r","s","t","u","v","w","x","y","z"}," "&amp;$I91)))&gt;0,"; Father: small first letter",""))&amp;IF($J91="","",IF($J91&lt;&gt;TRIM($J91),"; Guardian: extra spaces","")&amp;IF(SUMPRODUCT(--ISNUMBER(FIND(" "&amp;{"a","b","c","d","e","f","g","h","i","j","k","l","m","n","o","p","q","r","s","t","u","v","w","x","y","z"}," "&amp;$J91)))&gt;0,"; Guardian: small first letter","")),3,300),"")</f>
        <v/>
      </c>
      <c r="X91" s="23" t="str">
        <f>IF(OR(NOT(COUNTA($B91:$T91)&gt;0),$F91=""),"",IF(NOT(ISNUMBER($F91)),"Not a date",IF(OR((YEAR(Setup!$B$8)-YEAR($F91)-IF(OR(MONTH($F91)&gt;MONTH(Setup!$B$8),AND(MONTH($F91)=MONTH(Setup!$B$8),DAY($F91)&gt;DAY(Setup!$B$8))),1,0))&lt;Setup!$B$11,(YEAR(Setup!$B$8)-YEAR($F91)-IF(OR(MONTH($F91)&gt;MONTH(Setup!$B$8),AND(MONTH($F91)=MONTH(Setup!$B$8),DAY($F91)&gt;DAY(Setup!$B$8))),1,0))&gt;Setup!$C$11),"Age "&amp;(YEAR(Setup!$B$8)-YEAR($F91)-IF(OR(MONTH($F91)&gt;MONTH(Setup!$B$8),AND(MONTH($F91)=MONTH(Setup!$B$8),DAY($F91)&gt;DAY(Setup!$B$8))),1,0))&amp;": check the date","")))</f>
        <v/>
      </c>
      <c r="Y91" s="23" t="str">
        <f>IF(COUNTA($B91:$T91)&gt;0,IF($M91="","English or Modern English missing",""),"")</f>
        <v/>
      </c>
      <c r="Z91" s="23" t="str">
        <f>IF(COUNTA($B91:$T91)&gt;0,IF(COUNTA($N91:$R91)&lt;4,"Needs 4 or 5, has "&amp;COUNTA($N91:$R91),""),"")</f>
        <v/>
      </c>
      <c r="AA91" s="23" t="str">
        <f>IF(COUNTA($B91:$T91)&gt;0,MID(IF(SUM($AD91)=0,"","; "&amp;INDEX(Subjects!$O$5:$O$29,$AE91)&amp;" with "&amp;INDEX(Subjects!$P$5:$P$29,$AE91)&amp;IF($AD91&gt;1," (+"&amp;($AD91-1)&amp;" more)",""))&amp;IF(SUMPRODUCT(($M91:$R91&lt;&gt;"")*(COUNTIF($M91:$R91,$M91:$R91&amp;"")&gt;1))&gt;0,"; Same subject twice",""),3,300),"")</f>
        <v/>
      </c>
      <c r="AB91" s="23" t="str">
        <f>IF(COUNTA($B91:$T91)&gt;0,MID(IF($S91&lt;&gt;"Y","; Photo","")&amp;IF($T91&lt;&gt;"Y","; Signature",""),3,50),"")</f>
        <v/>
      </c>
      <c r="AC91" s="24" t="str">
        <f>IF(COUNTA($B91:$T91)&gt;0,IF(SUMPRODUCT(--($V91:$AB91&lt;&gt;""))=0,"OK",SUMPRODUCT(--($V91:$AB91&lt;&gt;""))&amp;" to fix"),"")</f>
        <v/>
      </c>
      <c r="AD91" s="25" t="str">
        <f>IF(COUNTA($B91:$T91)&gt;0,SUMPRODUCT((Subjects!$O$5:$O$29&lt;&gt;"")*(Subjects!$P$5:$P$29&lt;&gt;"")*(COUNTIF($M91:$R91,Subjects!$O$5:$O$29&amp;"")&gt;0)*(COUNTIF($M91:$R91,Subjects!$P$5:$P$29&amp;"")&gt;0)),"")</f>
        <v/>
      </c>
      <c r="AE91" s="25" t="str">
        <f>IF(SUM($AD91)=0,"",LOOKUP(2,1/((Subjects!$O$5:$O$29&lt;&gt;"")*(Subjects!$P$5:$P$29&lt;&gt;"")*(COUNTIF($M91:$R91,Subjects!$O$5:$O$29&amp;"")&gt;0)*(COUNTIF($M91:$R91,Subjects!$P$5:$P$29&amp;"")&gt;0)),Subjects!$Q$5:$Q$29))</f>
        <v/>
      </c>
    </row>
    <row r="92" spans="1:31" x14ac:dyDescent="0.25">
      <c r="A92" s="19">
        <v>87</v>
      </c>
      <c r="B92" s="8"/>
      <c r="C92" s="20"/>
      <c r="D92" s="4"/>
      <c r="E92" s="8"/>
      <c r="F92" s="21"/>
      <c r="G92" s="8"/>
      <c r="H92" s="4"/>
      <c r="I92" s="4"/>
      <c r="J92" s="4"/>
      <c r="K92" s="8"/>
      <c r="L92" s="20"/>
      <c r="M92" s="4"/>
      <c r="N92" s="4"/>
      <c r="O92" s="4"/>
      <c r="P92" s="4"/>
      <c r="Q92" s="4"/>
      <c r="R92" s="4"/>
      <c r="S92" s="8"/>
      <c r="T92" s="8"/>
      <c r="U92" s="22" t="str">
        <f>IF(COUNTA($B92:$T92)&gt;0,COUNTA($M92:$R92),"")</f>
        <v/>
      </c>
      <c r="V92" s="23" t="str">
        <f>IF(COUNTA($B92:$T92)&gt;0,MID(IF($B92="","; Section","")&amp;IF($C92="","; Admission no.","")&amp;IF($D92="","; Name","")&amp;IF($E92="","; Gender","")&amp;IF($F92="","; Date of birth","")&amp;IF($G92="","; Nationality","")&amp;IF(COUNTA($H92:$J92)=0,"; Parent or guardian","")&amp;IF($K92="","; Class X board","")&amp;IF(AND($K92="Other board",$L92=""),"; Eligibility no.",""),3,300),"")</f>
        <v/>
      </c>
      <c r="W92" s="23" t="str">
        <f>IF(COUNTA($B92:$T92)&gt;0,MID(IF($D92="","",IF($D92&lt;&gt;TRIM($D92),"; Name: extra spaces","")&amp;IF(SUMPRODUCT(--ISNUMBER(FIND(" "&amp;{"a","b","c","d","e","f","g","h","i","j","k","l","m","n","o","p","q","r","s","t","u","v","w","x","y","z"}," "&amp;$D92)))&gt;0,"; Name: small first letter",""))&amp;IF($H92="","",IF($H92&lt;&gt;TRIM($H92),"; Mother: extra spaces","")&amp;IF(SUMPRODUCT(--ISNUMBER(FIND(" "&amp;{"a","b","c","d","e","f","g","h","i","j","k","l","m","n","o","p","q","r","s","t","u","v","w","x","y","z"}," "&amp;$H92)))&gt;0,"; Mother: small first letter",""))&amp;IF($I92="","",IF($I92&lt;&gt;TRIM($I92),"; Father: extra spaces","")&amp;IF(SUMPRODUCT(--ISNUMBER(FIND(" "&amp;{"a","b","c","d","e","f","g","h","i","j","k","l","m","n","o","p","q","r","s","t","u","v","w","x","y","z"}," "&amp;$I92)))&gt;0,"; Father: small first letter",""))&amp;IF($J92="","",IF($J92&lt;&gt;TRIM($J92),"; Guardian: extra spaces","")&amp;IF(SUMPRODUCT(--ISNUMBER(FIND(" "&amp;{"a","b","c","d","e","f","g","h","i","j","k","l","m","n","o","p","q","r","s","t","u","v","w","x","y","z"}," "&amp;$J92)))&gt;0,"; Guardian: small first letter","")),3,300),"")</f>
        <v/>
      </c>
      <c r="X92" s="23" t="str">
        <f>IF(OR(NOT(COUNTA($B92:$T92)&gt;0),$F92=""),"",IF(NOT(ISNUMBER($F92)),"Not a date",IF(OR((YEAR(Setup!$B$8)-YEAR($F92)-IF(OR(MONTH($F92)&gt;MONTH(Setup!$B$8),AND(MONTH($F92)=MONTH(Setup!$B$8),DAY($F92)&gt;DAY(Setup!$B$8))),1,0))&lt;Setup!$B$11,(YEAR(Setup!$B$8)-YEAR($F92)-IF(OR(MONTH($F92)&gt;MONTH(Setup!$B$8),AND(MONTH($F92)=MONTH(Setup!$B$8),DAY($F92)&gt;DAY(Setup!$B$8))),1,0))&gt;Setup!$C$11),"Age "&amp;(YEAR(Setup!$B$8)-YEAR($F92)-IF(OR(MONTH($F92)&gt;MONTH(Setup!$B$8),AND(MONTH($F92)=MONTH(Setup!$B$8),DAY($F92)&gt;DAY(Setup!$B$8))),1,0))&amp;": check the date","")))</f>
        <v/>
      </c>
      <c r="Y92" s="23" t="str">
        <f>IF(COUNTA($B92:$T92)&gt;0,IF($M92="","English or Modern English missing",""),"")</f>
        <v/>
      </c>
      <c r="Z92" s="23" t="str">
        <f>IF(COUNTA($B92:$T92)&gt;0,IF(COUNTA($N92:$R92)&lt;4,"Needs 4 or 5, has "&amp;COUNTA($N92:$R92),""),"")</f>
        <v/>
      </c>
      <c r="AA92" s="23" t="str">
        <f>IF(COUNTA($B92:$T92)&gt;0,MID(IF(SUM($AD92)=0,"","; "&amp;INDEX(Subjects!$O$5:$O$29,$AE92)&amp;" with "&amp;INDEX(Subjects!$P$5:$P$29,$AE92)&amp;IF($AD92&gt;1," (+"&amp;($AD92-1)&amp;" more)",""))&amp;IF(SUMPRODUCT(($M92:$R92&lt;&gt;"")*(COUNTIF($M92:$R92,$M92:$R92&amp;"")&gt;1))&gt;0,"; Same subject twice",""),3,300),"")</f>
        <v/>
      </c>
      <c r="AB92" s="23" t="str">
        <f>IF(COUNTA($B92:$T92)&gt;0,MID(IF($S92&lt;&gt;"Y","; Photo","")&amp;IF($T92&lt;&gt;"Y","; Signature",""),3,50),"")</f>
        <v/>
      </c>
      <c r="AC92" s="24" t="str">
        <f>IF(COUNTA($B92:$T92)&gt;0,IF(SUMPRODUCT(--($V92:$AB92&lt;&gt;""))=0,"OK",SUMPRODUCT(--($V92:$AB92&lt;&gt;""))&amp;" to fix"),"")</f>
        <v/>
      </c>
      <c r="AD92" s="25" t="str">
        <f>IF(COUNTA($B92:$T92)&gt;0,SUMPRODUCT((Subjects!$O$5:$O$29&lt;&gt;"")*(Subjects!$P$5:$P$29&lt;&gt;"")*(COUNTIF($M92:$R92,Subjects!$O$5:$O$29&amp;"")&gt;0)*(COUNTIF($M92:$R92,Subjects!$P$5:$P$29&amp;"")&gt;0)),"")</f>
        <v/>
      </c>
      <c r="AE92" s="25" t="str">
        <f>IF(SUM($AD92)=0,"",LOOKUP(2,1/((Subjects!$O$5:$O$29&lt;&gt;"")*(Subjects!$P$5:$P$29&lt;&gt;"")*(COUNTIF($M92:$R92,Subjects!$O$5:$O$29&amp;"")&gt;0)*(COUNTIF($M92:$R92,Subjects!$P$5:$P$29&amp;"")&gt;0)),Subjects!$Q$5:$Q$29))</f>
        <v/>
      </c>
    </row>
    <row r="93" spans="1:31" x14ac:dyDescent="0.25">
      <c r="A93" s="19">
        <v>88</v>
      </c>
      <c r="B93" s="8"/>
      <c r="C93" s="20"/>
      <c r="D93" s="4"/>
      <c r="E93" s="8"/>
      <c r="F93" s="21"/>
      <c r="G93" s="8"/>
      <c r="H93" s="4"/>
      <c r="I93" s="4"/>
      <c r="J93" s="4"/>
      <c r="K93" s="8"/>
      <c r="L93" s="20"/>
      <c r="M93" s="4"/>
      <c r="N93" s="4"/>
      <c r="O93" s="4"/>
      <c r="P93" s="4"/>
      <c r="Q93" s="4"/>
      <c r="R93" s="4"/>
      <c r="S93" s="8"/>
      <c r="T93" s="8"/>
      <c r="U93" s="22" t="str">
        <f>IF(COUNTA($B93:$T93)&gt;0,COUNTA($M93:$R93),"")</f>
        <v/>
      </c>
      <c r="V93" s="23" t="str">
        <f>IF(COUNTA($B93:$T93)&gt;0,MID(IF($B93="","; Section","")&amp;IF($C93="","; Admission no.","")&amp;IF($D93="","; Name","")&amp;IF($E93="","; Gender","")&amp;IF($F93="","; Date of birth","")&amp;IF($G93="","; Nationality","")&amp;IF(COUNTA($H93:$J93)=0,"; Parent or guardian","")&amp;IF($K93="","; Class X board","")&amp;IF(AND($K93="Other board",$L93=""),"; Eligibility no.",""),3,300),"")</f>
        <v/>
      </c>
      <c r="W93" s="23" t="str">
        <f>IF(COUNTA($B93:$T93)&gt;0,MID(IF($D93="","",IF($D93&lt;&gt;TRIM($D93),"; Name: extra spaces","")&amp;IF(SUMPRODUCT(--ISNUMBER(FIND(" "&amp;{"a","b","c","d","e","f","g","h","i","j","k","l","m","n","o","p","q","r","s","t","u","v","w","x","y","z"}," "&amp;$D93)))&gt;0,"; Name: small first letter",""))&amp;IF($H93="","",IF($H93&lt;&gt;TRIM($H93),"; Mother: extra spaces","")&amp;IF(SUMPRODUCT(--ISNUMBER(FIND(" "&amp;{"a","b","c","d","e","f","g","h","i","j","k","l","m","n","o","p","q","r","s","t","u","v","w","x","y","z"}," "&amp;$H93)))&gt;0,"; Mother: small first letter",""))&amp;IF($I93="","",IF($I93&lt;&gt;TRIM($I93),"; Father: extra spaces","")&amp;IF(SUMPRODUCT(--ISNUMBER(FIND(" "&amp;{"a","b","c","d","e","f","g","h","i","j","k","l","m","n","o","p","q","r","s","t","u","v","w","x","y","z"}," "&amp;$I93)))&gt;0,"; Father: small first letter",""))&amp;IF($J93="","",IF($J93&lt;&gt;TRIM($J93),"; Guardian: extra spaces","")&amp;IF(SUMPRODUCT(--ISNUMBER(FIND(" "&amp;{"a","b","c","d","e","f","g","h","i","j","k","l","m","n","o","p","q","r","s","t","u","v","w","x","y","z"}," "&amp;$J93)))&gt;0,"; Guardian: small first letter","")),3,300),"")</f>
        <v/>
      </c>
      <c r="X93" s="23" t="str">
        <f>IF(OR(NOT(COUNTA($B93:$T93)&gt;0),$F93=""),"",IF(NOT(ISNUMBER($F93)),"Not a date",IF(OR((YEAR(Setup!$B$8)-YEAR($F93)-IF(OR(MONTH($F93)&gt;MONTH(Setup!$B$8),AND(MONTH($F93)=MONTH(Setup!$B$8),DAY($F93)&gt;DAY(Setup!$B$8))),1,0))&lt;Setup!$B$11,(YEAR(Setup!$B$8)-YEAR($F93)-IF(OR(MONTH($F93)&gt;MONTH(Setup!$B$8),AND(MONTH($F93)=MONTH(Setup!$B$8),DAY($F93)&gt;DAY(Setup!$B$8))),1,0))&gt;Setup!$C$11),"Age "&amp;(YEAR(Setup!$B$8)-YEAR($F93)-IF(OR(MONTH($F93)&gt;MONTH(Setup!$B$8),AND(MONTH($F93)=MONTH(Setup!$B$8),DAY($F93)&gt;DAY(Setup!$B$8))),1,0))&amp;": check the date","")))</f>
        <v/>
      </c>
      <c r="Y93" s="23" t="str">
        <f>IF(COUNTA($B93:$T93)&gt;0,IF($M93="","English or Modern English missing",""),"")</f>
        <v/>
      </c>
      <c r="Z93" s="23" t="str">
        <f>IF(COUNTA($B93:$T93)&gt;0,IF(COUNTA($N93:$R93)&lt;4,"Needs 4 or 5, has "&amp;COUNTA($N93:$R93),""),"")</f>
        <v/>
      </c>
      <c r="AA93" s="23" t="str">
        <f>IF(COUNTA($B93:$T93)&gt;0,MID(IF(SUM($AD93)=0,"","; "&amp;INDEX(Subjects!$O$5:$O$29,$AE93)&amp;" with "&amp;INDEX(Subjects!$P$5:$P$29,$AE93)&amp;IF($AD93&gt;1," (+"&amp;($AD93-1)&amp;" more)",""))&amp;IF(SUMPRODUCT(($M93:$R93&lt;&gt;"")*(COUNTIF($M93:$R93,$M93:$R93&amp;"")&gt;1))&gt;0,"; Same subject twice",""),3,300),"")</f>
        <v/>
      </c>
      <c r="AB93" s="23" t="str">
        <f>IF(COUNTA($B93:$T93)&gt;0,MID(IF($S93&lt;&gt;"Y","; Photo","")&amp;IF($T93&lt;&gt;"Y","; Signature",""),3,50),"")</f>
        <v/>
      </c>
      <c r="AC93" s="24" t="str">
        <f>IF(COUNTA($B93:$T93)&gt;0,IF(SUMPRODUCT(--($V93:$AB93&lt;&gt;""))=0,"OK",SUMPRODUCT(--($V93:$AB93&lt;&gt;""))&amp;" to fix"),"")</f>
        <v/>
      </c>
      <c r="AD93" s="25" t="str">
        <f>IF(COUNTA($B93:$T93)&gt;0,SUMPRODUCT((Subjects!$O$5:$O$29&lt;&gt;"")*(Subjects!$P$5:$P$29&lt;&gt;"")*(COUNTIF($M93:$R93,Subjects!$O$5:$O$29&amp;"")&gt;0)*(COUNTIF($M93:$R93,Subjects!$P$5:$P$29&amp;"")&gt;0)),"")</f>
        <v/>
      </c>
      <c r="AE93" s="25" t="str">
        <f>IF(SUM($AD93)=0,"",LOOKUP(2,1/((Subjects!$O$5:$O$29&lt;&gt;"")*(Subjects!$P$5:$P$29&lt;&gt;"")*(COUNTIF($M93:$R93,Subjects!$O$5:$O$29&amp;"")&gt;0)*(COUNTIF($M93:$R93,Subjects!$P$5:$P$29&amp;"")&gt;0)),Subjects!$Q$5:$Q$29))</f>
        <v/>
      </c>
    </row>
    <row r="94" spans="1:31" x14ac:dyDescent="0.25">
      <c r="A94" s="19">
        <v>89</v>
      </c>
      <c r="B94" s="8"/>
      <c r="C94" s="20"/>
      <c r="D94" s="4"/>
      <c r="E94" s="8"/>
      <c r="F94" s="21"/>
      <c r="G94" s="8"/>
      <c r="H94" s="4"/>
      <c r="I94" s="4"/>
      <c r="J94" s="4"/>
      <c r="K94" s="8"/>
      <c r="L94" s="20"/>
      <c r="M94" s="4"/>
      <c r="N94" s="4"/>
      <c r="O94" s="4"/>
      <c r="P94" s="4"/>
      <c r="Q94" s="4"/>
      <c r="R94" s="4"/>
      <c r="S94" s="8"/>
      <c r="T94" s="8"/>
      <c r="U94" s="22" t="str">
        <f>IF(COUNTA($B94:$T94)&gt;0,COUNTA($M94:$R94),"")</f>
        <v/>
      </c>
      <c r="V94" s="23" t="str">
        <f>IF(COUNTA($B94:$T94)&gt;0,MID(IF($B94="","; Section","")&amp;IF($C94="","; Admission no.","")&amp;IF($D94="","; Name","")&amp;IF($E94="","; Gender","")&amp;IF($F94="","; Date of birth","")&amp;IF($G94="","; Nationality","")&amp;IF(COUNTA($H94:$J94)=0,"; Parent or guardian","")&amp;IF($K94="","; Class X board","")&amp;IF(AND($K94="Other board",$L94=""),"; Eligibility no.",""),3,300),"")</f>
        <v/>
      </c>
      <c r="W94" s="23" t="str">
        <f>IF(COUNTA($B94:$T94)&gt;0,MID(IF($D94="","",IF($D94&lt;&gt;TRIM($D94),"; Name: extra spaces","")&amp;IF(SUMPRODUCT(--ISNUMBER(FIND(" "&amp;{"a","b","c","d","e","f","g","h","i","j","k","l","m","n","o","p","q","r","s","t","u","v","w","x","y","z"}," "&amp;$D94)))&gt;0,"; Name: small first letter",""))&amp;IF($H94="","",IF($H94&lt;&gt;TRIM($H94),"; Mother: extra spaces","")&amp;IF(SUMPRODUCT(--ISNUMBER(FIND(" "&amp;{"a","b","c","d","e","f","g","h","i","j","k","l","m","n","o","p","q","r","s","t","u","v","w","x","y","z"}," "&amp;$H94)))&gt;0,"; Mother: small first letter",""))&amp;IF($I94="","",IF($I94&lt;&gt;TRIM($I94),"; Father: extra spaces","")&amp;IF(SUMPRODUCT(--ISNUMBER(FIND(" "&amp;{"a","b","c","d","e","f","g","h","i","j","k","l","m","n","o","p","q","r","s","t","u","v","w","x","y","z"}," "&amp;$I94)))&gt;0,"; Father: small first letter",""))&amp;IF($J94="","",IF($J94&lt;&gt;TRIM($J94),"; Guardian: extra spaces","")&amp;IF(SUMPRODUCT(--ISNUMBER(FIND(" "&amp;{"a","b","c","d","e","f","g","h","i","j","k","l","m","n","o","p","q","r","s","t","u","v","w","x","y","z"}," "&amp;$J94)))&gt;0,"; Guardian: small first letter","")),3,300),"")</f>
        <v/>
      </c>
      <c r="X94" s="23" t="str">
        <f>IF(OR(NOT(COUNTA($B94:$T94)&gt;0),$F94=""),"",IF(NOT(ISNUMBER($F94)),"Not a date",IF(OR((YEAR(Setup!$B$8)-YEAR($F94)-IF(OR(MONTH($F94)&gt;MONTH(Setup!$B$8),AND(MONTH($F94)=MONTH(Setup!$B$8),DAY($F94)&gt;DAY(Setup!$B$8))),1,0))&lt;Setup!$B$11,(YEAR(Setup!$B$8)-YEAR($F94)-IF(OR(MONTH($F94)&gt;MONTH(Setup!$B$8),AND(MONTH($F94)=MONTH(Setup!$B$8),DAY($F94)&gt;DAY(Setup!$B$8))),1,0))&gt;Setup!$C$11),"Age "&amp;(YEAR(Setup!$B$8)-YEAR($F94)-IF(OR(MONTH($F94)&gt;MONTH(Setup!$B$8),AND(MONTH($F94)=MONTH(Setup!$B$8),DAY($F94)&gt;DAY(Setup!$B$8))),1,0))&amp;": check the date","")))</f>
        <v/>
      </c>
      <c r="Y94" s="23" t="str">
        <f>IF(COUNTA($B94:$T94)&gt;0,IF($M94="","English or Modern English missing",""),"")</f>
        <v/>
      </c>
      <c r="Z94" s="23" t="str">
        <f>IF(COUNTA($B94:$T94)&gt;0,IF(COUNTA($N94:$R94)&lt;4,"Needs 4 or 5, has "&amp;COUNTA($N94:$R94),""),"")</f>
        <v/>
      </c>
      <c r="AA94" s="23" t="str">
        <f>IF(COUNTA($B94:$T94)&gt;0,MID(IF(SUM($AD94)=0,"","; "&amp;INDEX(Subjects!$O$5:$O$29,$AE94)&amp;" with "&amp;INDEX(Subjects!$P$5:$P$29,$AE94)&amp;IF($AD94&gt;1," (+"&amp;($AD94-1)&amp;" more)",""))&amp;IF(SUMPRODUCT(($M94:$R94&lt;&gt;"")*(COUNTIF($M94:$R94,$M94:$R94&amp;"")&gt;1))&gt;0,"; Same subject twice",""),3,300),"")</f>
        <v/>
      </c>
      <c r="AB94" s="23" t="str">
        <f>IF(COUNTA($B94:$T94)&gt;0,MID(IF($S94&lt;&gt;"Y","; Photo","")&amp;IF($T94&lt;&gt;"Y","; Signature",""),3,50),"")</f>
        <v/>
      </c>
      <c r="AC94" s="24" t="str">
        <f>IF(COUNTA($B94:$T94)&gt;0,IF(SUMPRODUCT(--($V94:$AB94&lt;&gt;""))=0,"OK",SUMPRODUCT(--($V94:$AB94&lt;&gt;""))&amp;" to fix"),"")</f>
        <v/>
      </c>
      <c r="AD94" s="25" t="str">
        <f>IF(COUNTA($B94:$T94)&gt;0,SUMPRODUCT((Subjects!$O$5:$O$29&lt;&gt;"")*(Subjects!$P$5:$P$29&lt;&gt;"")*(COUNTIF($M94:$R94,Subjects!$O$5:$O$29&amp;"")&gt;0)*(COUNTIF($M94:$R94,Subjects!$P$5:$P$29&amp;"")&gt;0)),"")</f>
        <v/>
      </c>
      <c r="AE94" s="25" t="str">
        <f>IF(SUM($AD94)=0,"",LOOKUP(2,1/((Subjects!$O$5:$O$29&lt;&gt;"")*(Subjects!$P$5:$P$29&lt;&gt;"")*(COUNTIF($M94:$R94,Subjects!$O$5:$O$29&amp;"")&gt;0)*(COUNTIF($M94:$R94,Subjects!$P$5:$P$29&amp;"")&gt;0)),Subjects!$Q$5:$Q$29))</f>
        <v/>
      </c>
    </row>
    <row r="95" spans="1:31" x14ac:dyDescent="0.25">
      <c r="A95" s="19">
        <v>90</v>
      </c>
      <c r="B95" s="8"/>
      <c r="C95" s="20"/>
      <c r="D95" s="4"/>
      <c r="E95" s="8"/>
      <c r="F95" s="21"/>
      <c r="G95" s="8"/>
      <c r="H95" s="4"/>
      <c r="I95" s="4"/>
      <c r="J95" s="4"/>
      <c r="K95" s="8"/>
      <c r="L95" s="20"/>
      <c r="M95" s="4"/>
      <c r="N95" s="4"/>
      <c r="O95" s="4"/>
      <c r="P95" s="4"/>
      <c r="Q95" s="4"/>
      <c r="R95" s="4"/>
      <c r="S95" s="8"/>
      <c r="T95" s="8"/>
      <c r="U95" s="22" t="str">
        <f>IF(COUNTA($B95:$T95)&gt;0,COUNTA($M95:$R95),"")</f>
        <v/>
      </c>
      <c r="V95" s="23" t="str">
        <f>IF(COUNTA($B95:$T95)&gt;0,MID(IF($B95="","; Section","")&amp;IF($C95="","; Admission no.","")&amp;IF($D95="","; Name","")&amp;IF($E95="","; Gender","")&amp;IF($F95="","; Date of birth","")&amp;IF($G95="","; Nationality","")&amp;IF(COUNTA($H95:$J95)=0,"; Parent or guardian","")&amp;IF($K95="","; Class X board","")&amp;IF(AND($K95="Other board",$L95=""),"; Eligibility no.",""),3,300),"")</f>
        <v/>
      </c>
      <c r="W95" s="23" t="str">
        <f>IF(COUNTA($B95:$T95)&gt;0,MID(IF($D95="","",IF($D95&lt;&gt;TRIM($D95),"; Name: extra spaces","")&amp;IF(SUMPRODUCT(--ISNUMBER(FIND(" "&amp;{"a","b","c","d","e","f","g","h","i","j","k","l","m","n","o","p","q","r","s","t","u","v","w","x","y","z"}," "&amp;$D95)))&gt;0,"; Name: small first letter",""))&amp;IF($H95="","",IF($H95&lt;&gt;TRIM($H95),"; Mother: extra spaces","")&amp;IF(SUMPRODUCT(--ISNUMBER(FIND(" "&amp;{"a","b","c","d","e","f","g","h","i","j","k","l","m","n","o","p","q","r","s","t","u","v","w","x","y","z"}," "&amp;$H95)))&gt;0,"; Mother: small first letter",""))&amp;IF($I95="","",IF($I95&lt;&gt;TRIM($I95),"; Father: extra spaces","")&amp;IF(SUMPRODUCT(--ISNUMBER(FIND(" "&amp;{"a","b","c","d","e","f","g","h","i","j","k","l","m","n","o","p","q","r","s","t","u","v","w","x","y","z"}," "&amp;$I95)))&gt;0,"; Father: small first letter",""))&amp;IF($J95="","",IF($J95&lt;&gt;TRIM($J95),"; Guardian: extra spaces","")&amp;IF(SUMPRODUCT(--ISNUMBER(FIND(" "&amp;{"a","b","c","d","e","f","g","h","i","j","k","l","m","n","o","p","q","r","s","t","u","v","w","x","y","z"}," "&amp;$J95)))&gt;0,"; Guardian: small first letter","")),3,300),"")</f>
        <v/>
      </c>
      <c r="X95" s="23" t="str">
        <f>IF(OR(NOT(COUNTA($B95:$T95)&gt;0),$F95=""),"",IF(NOT(ISNUMBER($F95)),"Not a date",IF(OR((YEAR(Setup!$B$8)-YEAR($F95)-IF(OR(MONTH($F95)&gt;MONTH(Setup!$B$8),AND(MONTH($F95)=MONTH(Setup!$B$8),DAY($F95)&gt;DAY(Setup!$B$8))),1,0))&lt;Setup!$B$11,(YEAR(Setup!$B$8)-YEAR($F95)-IF(OR(MONTH($F95)&gt;MONTH(Setup!$B$8),AND(MONTH($F95)=MONTH(Setup!$B$8),DAY($F95)&gt;DAY(Setup!$B$8))),1,0))&gt;Setup!$C$11),"Age "&amp;(YEAR(Setup!$B$8)-YEAR($F95)-IF(OR(MONTH($F95)&gt;MONTH(Setup!$B$8),AND(MONTH($F95)=MONTH(Setup!$B$8),DAY($F95)&gt;DAY(Setup!$B$8))),1,0))&amp;": check the date","")))</f>
        <v/>
      </c>
      <c r="Y95" s="23" t="str">
        <f>IF(COUNTA($B95:$T95)&gt;0,IF($M95="","English or Modern English missing",""),"")</f>
        <v/>
      </c>
      <c r="Z95" s="23" t="str">
        <f>IF(COUNTA($B95:$T95)&gt;0,IF(COUNTA($N95:$R95)&lt;4,"Needs 4 or 5, has "&amp;COUNTA($N95:$R95),""),"")</f>
        <v/>
      </c>
      <c r="AA95" s="23" t="str">
        <f>IF(COUNTA($B95:$T95)&gt;0,MID(IF(SUM($AD95)=0,"","; "&amp;INDEX(Subjects!$O$5:$O$29,$AE95)&amp;" with "&amp;INDEX(Subjects!$P$5:$P$29,$AE95)&amp;IF($AD95&gt;1," (+"&amp;($AD95-1)&amp;" more)",""))&amp;IF(SUMPRODUCT(($M95:$R95&lt;&gt;"")*(COUNTIF($M95:$R95,$M95:$R95&amp;"")&gt;1))&gt;0,"; Same subject twice",""),3,300),"")</f>
        <v/>
      </c>
      <c r="AB95" s="23" t="str">
        <f>IF(COUNTA($B95:$T95)&gt;0,MID(IF($S95&lt;&gt;"Y","; Photo","")&amp;IF($T95&lt;&gt;"Y","; Signature",""),3,50),"")</f>
        <v/>
      </c>
      <c r="AC95" s="24" t="str">
        <f>IF(COUNTA($B95:$T95)&gt;0,IF(SUMPRODUCT(--($V95:$AB95&lt;&gt;""))=0,"OK",SUMPRODUCT(--($V95:$AB95&lt;&gt;""))&amp;" to fix"),"")</f>
        <v/>
      </c>
      <c r="AD95" s="25" t="str">
        <f>IF(COUNTA($B95:$T95)&gt;0,SUMPRODUCT((Subjects!$O$5:$O$29&lt;&gt;"")*(Subjects!$P$5:$P$29&lt;&gt;"")*(COUNTIF($M95:$R95,Subjects!$O$5:$O$29&amp;"")&gt;0)*(COUNTIF($M95:$R95,Subjects!$P$5:$P$29&amp;"")&gt;0)),"")</f>
        <v/>
      </c>
      <c r="AE95" s="25" t="str">
        <f>IF(SUM($AD95)=0,"",LOOKUP(2,1/((Subjects!$O$5:$O$29&lt;&gt;"")*(Subjects!$P$5:$P$29&lt;&gt;"")*(COUNTIF($M95:$R95,Subjects!$O$5:$O$29&amp;"")&gt;0)*(COUNTIF($M95:$R95,Subjects!$P$5:$P$29&amp;"")&gt;0)),Subjects!$Q$5:$Q$29))</f>
        <v/>
      </c>
    </row>
    <row r="96" spans="1:31" x14ac:dyDescent="0.25">
      <c r="A96" s="19">
        <v>91</v>
      </c>
      <c r="B96" s="8"/>
      <c r="C96" s="20"/>
      <c r="D96" s="4"/>
      <c r="E96" s="8"/>
      <c r="F96" s="21"/>
      <c r="G96" s="8"/>
      <c r="H96" s="4"/>
      <c r="I96" s="4"/>
      <c r="J96" s="4"/>
      <c r="K96" s="8"/>
      <c r="L96" s="20"/>
      <c r="M96" s="4"/>
      <c r="N96" s="4"/>
      <c r="O96" s="4"/>
      <c r="P96" s="4"/>
      <c r="Q96" s="4"/>
      <c r="R96" s="4"/>
      <c r="S96" s="8"/>
      <c r="T96" s="8"/>
      <c r="U96" s="22" t="str">
        <f>IF(COUNTA($B96:$T96)&gt;0,COUNTA($M96:$R96),"")</f>
        <v/>
      </c>
      <c r="V96" s="23" t="str">
        <f>IF(COUNTA($B96:$T96)&gt;0,MID(IF($B96="","; Section","")&amp;IF($C96="","; Admission no.","")&amp;IF($D96="","; Name","")&amp;IF($E96="","; Gender","")&amp;IF($F96="","; Date of birth","")&amp;IF($G96="","; Nationality","")&amp;IF(COUNTA($H96:$J96)=0,"; Parent or guardian","")&amp;IF($K96="","; Class X board","")&amp;IF(AND($K96="Other board",$L96=""),"; Eligibility no.",""),3,300),"")</f>
        <v/>
      </c>
      <c r="W96" s="23" t="str">
        <f>IF(COUNTA($B96:$T96)&gt;0,MID(IF($D96="","",IF($D96&lt;&gt;TRIM($D96),"; Name: extra spaces","")&amp;IF(SUMPRODUCT(--ISNUMBER(FIND(" "&amp;{"a","b","c","d","e","f","g","h","i","j","k","l","m","n","o","p","q","r","s","t","u","v","w","x","y","z"}," "&amp;$D96)))&gt;0,"; Name: small first letter",""))&amp;IF($H96="","",IF($H96&lt;&gt;TRIM($H96),"; Mother: extra spaces","")&amp;IF(SUMPRODUCT(--ISNUMBER(FIND(" "&amp;{"a","b","c","d","e","f","g","h","i","j","k","l","m","n","o","p","q","r","s","t","u","v","w","x","y","z"}," "&amp;$H96)))&gt;0,"; Mother: small first letter",""))&amp;IF($I96="","",IF($I96&lt;&gt;TRIM($I96),"; Father: extra spaces","")&amp;IF(SUMPRODUCT(--ISNUMBER(FIND(" "&amp;{"a","b","c","d","e","f","g","h","i","j","k","l","m","n","o","p","q","r","s","t","u","v","w","x","y","z"}," "&amp;$I96)))&gt;0,"; Father: small first letter",""))&amp;IF($J96="","",IF($J96&lt;&gt;TRIM($J96),"; Guardian: extra spaces","")&amp;IF(SUMPRODUCT(--ISNUMBER(FIND(" "&amp;{"a","b","c","d","e","f","g","h","i","j","k","l","m","n","o","p","q","r","s","t","u","v","w","x","y","z"}," "&amp;$J96)))&gt;0,"; Guardian: small first letter","")),3,300),"")</f>
        <v/>
      </c>
      <c r="X96" s="23" t="str">
        <f>IF(OR(NOT(COUNTA($B96:$T96)&gt;0),$F96=""),"",IF(NOT(ISNUMBER($F96)),"Not a date",IF(OR((YEAR(Setup!$B$8)-YEAR($F96)-IF(OR(MONTH($F96)&gt;MONTH(Setup!$B$8),AND(MONTH($F96)=MONTH(Setup!$B$8),DAY($F96)&gt;DAY(Setup!$B$8))),1,0))&lt;Setup!$B$11,(YEAR(Setup!$B$8)-YEAR($F96)-IF(OR(MONTH($F96)&gt;MONTH(Setup!$B$8),AND(MONTH($F96)=MONTH(Setup!$B$8),DAY($F96)&gt;DAY(Setup!$B$8))),1,0))&gt;Setup!$C$11),"Age "&amp;(YEAR(Setup!$B$8)-YEAR($F96)-IF(OR(MONTH($F96)&gt;MONTH(Setup!$B$8),AND(MONTH($F96)=MONTH(Setup!$B$8),DAY($F96)&gt;DAY(Setup!$B$8))),1,0))&amp;": check the date","")))</f>
        <v/>
      </c>
      <c r="Y96" s="23" t="str">
        <f>IF(COUNTA($B96:$T96)&gt;0,IF($M96="","English or Modern English missing",""),"")</f>
        <v/>
      </c>
      <c r="Z96" s="23" t="str">
        <f>IF(COUNTA($B96:$T96)&gt;0,IF(COUNTA($N96:$R96)&lt;4,"Needs 4 or 5, has "&amp;COUNTA($N96:$R96),""),"")</f>
        <v/>
      </c>
      <c r="AA96" s="23" t="str">
        <f>IF(COUNTA($B96:$T96)&gt;0,MID(IF(SUM($AD96)=0,"","; "&amp;INDEX(Subjects!$O$5:$O$29,$AE96)&amp;" with "&amp;INDEX(Subjects!$P$5:$P$29,$AE96)&amp;IF($AD96&gt;1," (+"&amp;($AD96-1)&amp;" more)",""))&amp;IF(SUMPRODUCT(($M96:$R96&lt;&gt;"")*(COUNTIF($M96:$R96,$M96:$R96&amp;"")&gt;1))&gt;0,"; Same subject twice",""),3,300),"")</f>
        <v/>
      </c>
      <c r="AB96" s="23" t="str">
        <f>IF(COUNTA($B96:$T96)&gt;0,MID(IF($S96&lt;&gt;"Y","; Photo","")&amp;IF($T96&lt;&gt;"Y","; Signature",""),3,50),"")</f>
        <v/>
      </c>
      <c r="AC96" s="24" t="str">
        <f>IF(COUNTA($B96:$T96)&gt;0,IF(SUMPRODUCT(--($V96:$AB96&lt;&gt;""))=0,"OK",SUMPRODUCT(--($V96:$AB96&lt;&gt;""))&amp;" to fix"),"")</f>
        <v/>
      </c>
      <c r="AD96" s="25" t="str">
        <f>IF(COUNTA($B96:$T96)&gt;0,SUMPRODUCT((Subjects!$O$5:$O$29&lt;&gt;"")*(Subjects!$P$5:$P$29&lt;&gt;"")*(COUNTIF($M96:$R96,Subjects!$O$5:$O$29&amp;"")&gt;0)*(COUNTIF($M96:$R96,Subjects!$P$5:$P$29&amp;"")&gt;0)),"")</f>
        <v/>
      </c>
      <c r="AE96" s="25" t="str">
        <f>IF(SUM($AD96)=0,"",LOOKUP(2,1/((Subjects!$O$5:$O$29&lt;&gt;"")*(Subjects!$P$5:$P$29&lt;&gt;"")*(COUNTIF($M96:$R96,Subjects!$O$5:$O$29&amp;"")&gt;0)*(COUNTIF($M96:$R96,Subjects!$P$5:$P$29&amp;"")&gt;0)),Subjects!$Q$5:$Q$29))</f>
        <v/>
      </c>
    </row>
    <row r="97" spans="1:31" x14ac:dyDescent="0.25">
      <c r="A97" s="19">
        <v>92</v>
      </c>
      <c r="B97" s="8"/>
      <c r="C97" s="20"/>
      <c r="D97" s="4"/>
      <c r="E97" s="8"/>
      <c r="F97" s="21"/>
      <c r="G97" s="8"/>
      <c r="H97" s="4"/>
      <c r="I97" s="4"/>
      <c r="J97" s="4"/>
      <c r="K97" s="8"/>
      <c r="L97" s="20"/>
      <c r="M97" s="4"/>
      <c r="N97" s="4"/>
      <c r="O97" s="4"/>
      <c r="P97" s="4"/>
      <c r="Q97" s="4"/>
      <c r="R97" s="4"/>
      <c r="S97" s="8"/>
      <c r="T97" s="8"/>
      <c r="U97" s="22" t="str">
        <f>IF(COUNTA($B97:$T97)&gt;0,COUNTA($M97:$R97),"")</f>
        <v/>
      </c>
      <c r="V97" s="23" t="str">
        <f>IF(COUNTA($B97:$T97)&gt;0,MID(IF($B97="","; Section","")&amp;IF($C97="","; Admission no.","")&amp;IF($D97="","; Name","")&amp;IF($E97="","; Gender","")&amp;IF($F97="","; Date of birth","")&amp;IF($G97="","; Nationality","")&amp;IF(COUNTA($H97:$J97)=0,"; Parent or guardian","")&amp;IF($K97="","; Class X board","")&amp;IF(AND($K97="Other board",$L97=""),"; Eligibility no.",""),3,300),"")</f>
        <v/>
      </c>
      <c r="W97" s="23" t="str">
        <f>IF(COUNTA($B97:$T97)&gt;0,MID(IF($D97="","",IF($D97&lt;&gt;TRIM($D97),"; Name: extra spaces","")&amp;IF(SUMPRODUCT(--ISNUMBER(FIND(" "&amp;{"a","b","c","d","e","f","g","h","i","j","k","l","m","n","o","p","q","r","s","t","u","v","w","x","y","z"}," "&amp;$D97)))&gt;0,"; Name: small first letter",""))&amp;IF($H97="","",IF($H97&lt;&gt;TRIM($H97),"; Mother: extra spaces","")&amp;IF(SUMPRODUCT(--ISNUMBER(FIND(" "&amp;{"a","b","c","d","e","f","g","h","i","j","k","l","m","n","o","p","q","r","s","t","u","v","w","x","y","z"}," "&amp;$H97)))&gt;0,"; Mother: small first letter",""))&amp;IF($I97="","",IF($I97&lt;&gt;TRIM($I97),"; Father: extra spaces","")&amp;IF(SUMPRODUCT(--ISNUMBER(FIND(" "&amp;{"a","b","c","d","e","f","g","h","i","j","k","l","m","n","o","p","q","r","s","t","u","v","w","x","y","z"}," "&amp;$I97)))&gt;0,"; Father: small first letter",""))&amp;IF($J97="","",IF($J97&lt;&gt;TRIM($J97),"; Guardian: extra spaces","")&amp;IF(SUMPRODUCT(--ISNUMBER(FIND(" "&amp;{"a","b","c","d","e","f","g","h","i","j","k","l","m","n","o","p","q","r","s","t","u","v","w","x","y","z"}," "&amp;$J97)))&gt;0,"; Guardian: small first letter","")),3,300),"")</f>
        <v/>
      </c>
      <c r="X97" s="23" t="str">
        <f>IF(OR(NOT(COUNTA($B97:$T97)&gt;0),$F97=""),"",IF(NOT(ISNUMBER($F97)),"Not a date",IF(OR((YEAR(Setup!$B$8)-YEAR($F97)-IF(OR(MONTH($F97)&gt;MONTH(Setup!$B$8),AND(MONTH($F97)=MONTH(Setup!$B$8),DAY($F97)&gt;DAY(Setup!$B$8))),1,0))&lt;Setup!$B$11,(YEAR(Setup!$B$8)-YEAR($F97)-IF(OR(MONTH($F97)&gt;MONTH(Setup!$B$8),AND(MONTH($F97)=MONTH(Setup!$B$8),DAY($F97)&gt;DAY(Setup!$B$8))),1,0))&gt;Setup!$C$11),"Age "&amp;(YEAR(Setup!$B$8)-YEAR($F97)-IF(OR(MONTH($F97)&gt;MONTH(Setup!$B$8),AND(MONTH($F97)=MONTH(Setup!$B$8),DAY($F97)&gt;DAY(Setup!$B$8))),1,0))&amp;": check the date","")))</f>
        <v/>
      </c>
      <c r="Y97" s="23" t="str">
        <f>IF(COUNTA($B97:$T97)&gt;0,IF($M97="","English or Modern English missing",""),"")</f>
        <v/>
      </c>
      <c r="Z97" s="23" t="str">
        <f>IF(COUNTA($B97:$T97)&gt;0,IF(COUNTA($N97:$R97)&lt;4,"Needs 4 or 5, has "&amp;COUNTA($N97:$R97),""),"")</f>
        <v/>
      </c>
      <c r="AA97" s="23" t="str">
        <f>IF(COUNTA($B97:$T97)&gt;0,MID(IF(SUM($AD97)=0,"","; "&amp;INDEX(Subjects!$O$5:$O$29,$AE97)&amp;" with "&amp;INDEX(Subjects!$P$5:$P$29,$AE97)&amp;IF($AD97&gt;1," (+"&amp;($AD97-1)&amp;" more)",""))&amp;IF(SUMPRODUCT(($M97:$R97&lt;&gt;"")*(COUNTIF($M97:$R97,$M97:$R97&amp;"")&gt;1))&gt;0,"; Same subject twice",""),3,300),"")</f>
        <v/>
      </c>
      <c r="AB97" s="23" t="str">
        <f>IF(COUNTA($B97:$T97)&gt;0,MID(IF($S97&lt;&gt;"Y","; Photo","")&amp;IF($T97&lt;&gt;"Y","; Signature",""),3,50),"")</f>
        <v/>
      </c>
      <c r="AC97" s="24" t="str">
        <f>IF(COUNTA($B97:$T97)&gt;0,IF(SUMPRODUCT(--($V97:$AB97&lt;&gt;""))=0,"OK",SUMPRODUCT(--($V97:$AB97&lt;&gt;""))&amp;" to fix"),"")</f>
        <v/>
      </c>
      <c r="AD97" s="25" t="str">
        <f>IF(COUNTA($B97:$T97)&gt;0,SUMPRODUCT((Subjects!$O$5:$O$29&lt;&gt;"")*(Subjects!$P$5:$P$29&lt;&gt;"")*(COUNTIF($M97:$R97,Subjects!$O$5:$O$29&amp;"")&gt;0)*(COUNTIF($M97:$R97,Subjects!$P$5:$P$29&amp;"")&gt;0)),"")</f>
        <v/>
      </c>
      <c r="AE97" s="25" t="str">
        <f>IF(SUM($AD97)=0,"",LOOKUP(2,1/((Subjects!$O$5:$O$29&lt;&gt;"")*(Subjects!$P$5:$P$29&lt;&gt;"")*(COUNTIF($M97:$R97,Subjects!$O$5:$O$29&amp;"")&gt;0)*(COUNTIF($M97:$R97,Subjects!$P$5:$P$29&amp;"")&gt;0)),Subjects!$Q$5:$Q$29))</f>
        <v/>
      </c>
    </row>
    <row r="98" spans="1:31" x14ac:dyDescent="0.25">
      <c r="A98" s="19">
        <v>93</v>
      </c>
      <c r="B98" s="8"/>
      <c r="C98" s="20"/>
      <c r="D98" s="4"/>
      <c r="E98" s="8"/>
      <c r="F98" s="21"/>
      <c r="G98" s="8"/>
      <c r="H98" s="4"/>
      <c r="I98" s="4"/>
      <c r="J98" s="4"/>
      <c r="K98" s="8"/>
      <c r="L98" s="20"/>
      <c r="M98" s="4"/>
      <c r="N98" s="4"/>
      <c r="O98" s="4"/>
      <c r="P98" s="4"/>
      <c r="Q98" s="4"/>
      <c r="R98" s="4"/>
      <c r="S98" s="8"/>
      <c r="T98" s="8"/>
      <c r="U98" s="22" t="str">
        <f>IF(COUNTA($B98:$T98)&gt;0,COUNTA($M98:$R98),"")</f>
        <v/>
      </c>
      <c r="V98" s="23" t="str">
        <f>IF(COUNTA($B98:$T98)&gt;0,MID(IF($B98="","; Section","")&amp;IF($C98="","; Admission no.","")&amp;IF($D98="","; Name","")&amp;IF($E98="","; Gender","")&amp;IF($F98="","; Date of birth","")&amp;IF($G98="","; Nationality","")&amp;IF(COUNTA($H98:$J98)=0,"; Parent or guardian","")&amp;IF($K98="","; Class X board","")&amp;IF(AND($K98="Other board",$L98=""),"; Eligibility no.",""),3,300),"")</f>
        <v/>
      </c>
      <c r="W98" s="23" t="str">
        <f>IF(COUNTA($B98:$T98)&gt;0,MID(IF($D98="","",IF($D98&lt;&gt;TRIM($D98),"; Name: extra spaces","")&amp;IF(SUMPRODUCT(--ISNUMBER(FIND(" "&amp;{"a","b","c","d","e","f","g","h","i","j","k","l","m","n","o","p","q","r","s","t","u","v","w","x","y","z"}," "&amp;$D98)))&gt;0,"; Name: small first letter",""))&amp;IF($H98="","",IF($H98&lt;&gt;TRIM($H98),"; Mother: extra spaces","")&amp;IF(SUMPRODUCT(--ISNUMBER(FIND(" "&amp;{"a","b","c","d","e","f","g","h","i","j","k","l","m","n","o","p","q","r","s","t","u","v","w","x","y","z"}," "&amp;$H98)))&gt;0,"; Mother: small first letter",""))&amp;IF($I98="","",IF($I98&lt;&gt;TRIM($I98),"; Father: extra spaces","")&amp;IF(SUMPRODUCT(--ISNUMBER(FIND(" "&amp;{"a","b","c","d","e","f","g","h","i","j","k","l","m","n","o","p","q","r","s","t","u","v","w","x","y","z"}," "&amp;$I98)))&gt;0,"; Father: small first letter",""))&amp;IF($J98="","",IF($J98&lt;&gt;TRIM($J98),"; Guardian: extra spaces","")&amp;IF(SUMPRODUCT(--ISNUMBER(FIND(" "&amp;{"a","b","c","d","e","f","g","h","i","j","k","l","m","n","o","p","q","r","s","t","u","v","w","x","y","z"}," "&amp;$J98)))&gt;0,"; Guardian: small first letter","")),3,300),"")</f>
        <v/>
      </c>
      <c r="X98" s="23" t="str">
        <f>IF(OR(NOT(COUNTA($B98:$T98)&gt;0),$F98=""),"",IF(NOT(ISNUMBER($F98)),"Not a date",IF(OR((YEAR(Setup!$B$8)-YEAR($F98)-IF(OR(MONTH($F98)&gt;MONTH(Setup!$B$8),AND(MONTH($F98)=MONTH(Setup!$B$8),DAY($F98)&gt;DAY(Setup!$B$8))),1,0))&lt;Setup!$B$11,(YEAR(Setup!$B$8)-YEAR($F98)-IF(OR(MONTH($F98)&gt;MONTH(Setup!$B$8),AND(MONTH($F98)=MONTH(Setup!$B$8),DAY($F98)&gt;DAY(Setup!$B$8))),1,0))&gt;Setup!$C$11),"Age "&amp;(YEAR(Setup!$B$8)-YEAR($F98)-IF(OR(MONTH($F98)&gt;MONTH(Setup!$B$8),AND(MONTH($F98)=MONTH(Setup!$B$8),DAY($F98)&gt;DAY(Setup!$B$8))),1,0))&amp;": check the date","")))</f>
        <v/>
      </c>
      <c r="Y98" s="23" t="str">
        <f>IF(COUNTA($B98:$T98)&gt;0,IF($M98="","English or Modern English missing",""),"")</f>
        <v/>
      </c>
      <c r="Z98" s="23" t="str">
        <f>IF(COUNTA($B98:$T98)&gt;0,IF(COUNTA($N98:$R98)&lt;4,"Needs 4 or 5, has "&amp;COUNTA($N98:$R98),""),"")</f>
        <v/>
      </c>
      <c r="AA98" s="23" t="str">
        <f>IF(COUNTA($B98:$T98)&gt;0,MID(IF(SUM($AD98)=0,"","; "&amp;INDEX(Subjects!$O$5:$O$29,$AE98)&amp;" with "&amp;INDEX(Subjects!$P$5:$P$29,$AE98)&amp;IF($AD98&gt;1," (+"&amp;($AD98-1)&amp;" more)",""))&amp;IF(SUMPRODUCT(($M98:$R98&lt;&gt;"")*(COUNTIF($M98:$R98,$M98:$R98&amp;"")&gt;1))&gt;0,"; Same subject twice",""),3,300),"")</f>
        <v/>
      </c>
      <c r="AB98" s="23" t="str">
        <f>IF(COUNTA($B98:$T98)&gt;0,MID(IF($S98&lt;&gt;"Y","; Photo","")&amp;IF($T98&lt;&gt;"Y","; Signature",""),3,50),"")</f>
        <v/>
      </c>
      <c r="AC98" s="24" t="str">
        <f>IF(COUNTA($B98:$T98)&gt;0,IF(SUMPRODUCT(--($V98:$AB98&lt;&gt;""))=0,"OK",SUMPRODUCT(--($V98:$AB98&lt;&gt;""))&amp;" to fix"),"")</f>
        <v/>
      </c>
      <c r="AD98" s="25" t="str">
        <f>IF(COUNTA($B98:$T98)&gt;0,SUMPRODUCT((Subjects!$O$5:$O$29&lt;&gt;"")*(Subjects!$P$5:$P$29&lt;&gt;"")*(COUNTIF($M98:$R98,Subjects!$O$5:$O$29&amp;"")&gt;0)*(COUNTIF($M98:$R98,Subjects!$P$5:$P$29&amp;"")&gt;0)),"")</f>
        <v/>
      </c>
      <c r="AE98" s="25" t="str">
        <f>IF(SUM($AD98)=0,"",LOOKUP(2,1/((Subjects!$O$5:$O$29&lt;&gt;"")*(Subjects!$P$5:$P$29&lt;&gt;"")*(COUNTIF($M98:$R98,Subjects!$O$5:$O$29&amp;"")&gt;0)*(COUNTIF($M98:$R98,Subjects!$P$5:$P$29&amp;"")&gt;0)),Subjects!$Q$5:$Q$29))</f>
        <v/>
      </c>
    </row>
    <row r="99" spans="1:31" x14ac:dyDescent="0.25">
      <c r="A99" s="19">
        <v>94</v>
      </c>
      <c r="B99" s="8"/>
      <c r="C99" s="20"/>
      <c r="D99" s="4"/>
      <c r="E99" s="8"/>
      <c r="F99" s="21"/>
      <c r="G99" s="8"/>
      <c r="H99" s="4"/>
      <c r="I99" s="4"/>
      <c r="J99" s="4"/>
      <c r="K99" s="8"/>
      <c r="L99" s="20"/>
      <c r="M99" s="4"/>
      <c r="N99" s="4"/>
      <c r="O99" s="4"/>
      <c r="P99" s="4"/>
      <c r="Q99" s="4"/>
      <c r="R99" s="4"/>
      <c r="S99" s="8"/>
      <c r="T99" s="8"/>
      <c r="U99" s="22" t="str">
        <f>IF(COUNTA($B99:$T99)&gt;0,COUNTA($M99:$R99),"")</f>
        <v/>
      </c>
      <c r="V99" s="23" t="str">
        <f>IF(COUNTA($B99:$T99)&gt;0,MID(IF($B99="","; Section","")&amp;IF($C99="","; Admission no.","")&amp;IF($D99="","; Name","")&amp;IF($E99="","; Gender","")&amp;IF($F99="","; Date of birth","")&amp;IF($G99="","; Nationality","")&amp;IF(COUNTA($H99:$J99)=0,"; Parent or guardian","")&amp;IF($K99="","; Class X board","")&amp;IF(AND($K99="Other board",$L99=""),"; Eligibility no.",""),3,300),"")</f>
        <v/>
      </c>
      <c r="W99" s="23" t="str">
        <f>IF(COUNTA($B99:$T99)&gt;0,MID(IF($D99="","",IF($D99&lt;&gt;TRIM($D99),"; Name: extra spaces","")&amp;IF(SUMPRODUCT(--ISNUMBER(FIND(" "&amp;{"a","b","c","d","e","f","g","h","i","j","k","l","m","n","o","p","q","r","s","t","u","v","w","x","y","z"}," "&amp;$D99)))&gt;0,"; Name: small first letter",""))&amp;IF($H99="","",IF($H99&lt;&gt;TRIM($H99),"; Mother: extra spaces","")&amp;IF(SUMPRODUCT(--ISNUMBER(FIND(" "&amp;{"a","b","c","d","e","f","g","h","i","j","k","l","m","n","o","p","q","r","s","t","u","v","w","x","y","z"}," "&amp;$H99)))&gt;0,"; Mother: small first letter",""))&amp;IF($I99="","",IF($I99&lt;&gt;TRIM($I99),"; Father: extra spaces","")&amp;IF(SUMPRODUCT(--ISNUMBER(FIND(" "&amp;{"a","b","c","d","e","f","g","h","i","j","k","l","m","n","o","p","q","r","s","t","u","v","w","x","y","z"}," "&amp;$I99)))&gt;0,"; Father: small first letter",""))&amp;IF($J99="","",IF($J99&lt;&gt;TRIM($J99),"; Guardian: extra spaces","")&amp;IF(SUMPRODUCT(--ISNUMBER(FIND(" "&amp;{"a","b","c","d","e","f","g","h","i","j","k","l","m","n","o","p","q","r","s","t","u","v","w","x","y","z"}," "&amp;$J99)))&gt;0,"; Guardian: small first letter","")),3,300),"")</f>
        <v/>
      </c>
      <c r="X99" s="23" t="str">
        <f>IF(OR(NOT(COUNTA($B99:$T99)&gt;0),$F99=""),"",IF(NOT(ISNUMBER($F99)),"Not a date",IF(OR((YEAR(Setup!$B$8)-YEAR($F99)-IF(OR(MONTH($F99)&gt;MONTH(Setup!$B$8),AND(MONTH($F99)=MONTH(Setup!$B$8),DAY($F99)&gt;DAY(Setup!$B$8))),1,0))&lt;Setup!$B$11,(YEAR(Setup!$B$8)-YEAR($F99)-IF(OR(MONTH($F99)&gt;MONTH(Setup!$B$8),AND(MONTH($F99)=MONTH(Setup!$B$8),DAY($F99)&gt;DAY(Setup!$B$8))),1,0))&gt;Setup!$C$11),"Age "&amp;(YEAR(Setup!$B$8)-YEAR($F99)-IF(OR(MONTH($F99)&gt;MONTH(Setup!$B$8),AND(MONTH($F99)=MONTH(Setup!$B$8),DAY($F99)&gt;DAY(Setup!$B$8))),1,0))&amp;": check the date","")))</f>
        <v/>
      </c>
      <c r="Y99" s="23" t="str">
        <f>IF(COUNTA($B99:$T99)&gt;0,IF($M99="","English or Modern English missing",""),"")</f>
        <v/>
      </c>
      <c r="Z99" s="23" t="str">
        <f>IF(COUNTA($B99:$T99)&gt;0,IF(COUNTA($N99:$R99)&lt;4,"Needs 4 or 5, has "&amp;COUNTA($N99:$R99),""),"")</f>
        <v/>
      </c>
      <c r="AA99" s="23" t="str">
        <f>IF(COUNTA($B99:$T99)&gt;0,MID(IF(SUM($AD99)=0,"","; "&amp;INDEX(Subjects!$O$5:$O$29,$AE99)&amp;" with "&amp;INDEX(Subjects!$P$5:$P$29,$AE99)&amp;IF($AD99&gt;1," (+"&amp;($AD99-1)&amp;" more)",""))&amp;IF(SUMPRODUCT(($M99:$R99&lt;&gt;"")*(COUNTIF($M99:$R99,$M99:$R99&amp;"")&gt;1))&gt;0,"; Same subject twice",""),3,300),"")</f>
        <v/>
      </c>
      <c r="AB99" s="23" t="str">
        <f>IF(COUNTA($B99:$T99)&gt;0,MID(IF($S99&lt;&gt;"Y","; Photo","")&amp;IF($T99&lt;&gt;"Y","; Signature",""),3,50),"")</f>
        <v/>
      </c>
      <c r="AC99" s="24" t="str">
        <f>IF(COUNTA($B99:$T99)&gt;0,IF(SUMPRODUCT(--($V99:$AB99&lt;&gt;""))=0,"OK",SUMPRODUCT(--($V99:$AB99&lt;&gt;""))&amp;" to fix"),"")</f>
        <v/>
      </c>
      <c r="AD99" s="25" t="str">
        <f>IF(COUNTA($B99:$T99)&gt;0,SUMPRODUCT((Subjects!$O$5:$O$29&lt;&gt;"")*(Subjects!$P$5:$P$29&lt;&gt;"")*(COUNTIF($M99:$R99,Subjects!$O$5:$O$29&amp;"")&gt;0)*(COUNTIF($M99:$R99,Subjects!$P$5:$P$29&amp;"")&gt;0)),"")</f>
        <v/>
      </c>
      <c r="AE99" s="25" t="str">
        <f>IF(SUM($AD99)=0,"",LOOKUP(2,1/((Subjects!$O$5:$O$29&lt;&gt;"")*(Subjects!$P$5:$P$29&lt;&gt;"")*(COUNTIF($M99:$R99,Subjects!$O$5:$O$29&amp;"")&gt;0)*(COUNTIF($M99:$R99,Subjects!$P$5:$P$29&amp;"")&gt;0)),Subjects!$Q$5:$Q$29))</f>
        <v/>
      </c>
    </row>
    <row r="100" spans="1:31" x14ac:dyDescent="0.25">
      <c r="A100" s="19">
        <v>95</v>
      </c>
      <c r="B100" s="8"/>
      <c r="C100" s="20"/>
      <c r="D100" s="4"/>
      <c r="E100" s="8"/>
      <c r="F100" s="21"/>
      <c r="G100" s="8"/>
      <c r="H100" s="4"/>
      <c r="I100" s="4"/>
      <c r="J100" s="4"/>
      <c r="K100" s="8"/>
      <c r="L100" s="20"/>
      <c r="M100" s="4"/>
      <c r="N100" s="4"/>
      <c r="O100" s="4"/>
      <c r="P100" s="4"/>
      <c r="Q100" s="4"/>
      <c r="R100" s="4"/>
      <c r="S100" s="8"/>
      <c r="T100" s="8"/>
      <c r="U100" s="22" t="str">
        <f>IF(COUNTA($B100:$T100)&gt;0,COUNTA($M100:$R100),"")</f>
        <v/>
      </c>
      <c r="V100" s="23" t="str">
        <f>IF(COUNTA($B100:$T100)&gt;0,MID(IF($B100="","; Section","")&amp;IF($C100="","; Admission no.","")&amp;IF($D100="","; Name","")&amp;IF($E100="","; Gender","")&amp;IF($F100="","; Date of birth","")&amp;IF($G100="","; Nationality","")&amp;IF(COUNTA($H100:$J100)=0,"; Parent or guardian","")&amp;IF($K100="","; Class X board","")&amp;IF(AND($K100="Other board",$L100=""),"; Eligibility no.",""),3,300),"")</f>
        <v/>
      </c>
      <c r="W100" s="23" t="str">
        <f>IF(COUNTA($B100:$T100)&gt;0,MID(IF($D100="","",IF($D100&lt;&gt;TRIM($D100),"; Name: extra spaces","")&amp;IF(SUMPRODUCT(--ISNUMBER(FIND(" "&amp;{"a","b","c","d","e","f","g","h","i","j","k","l","m","n","o","p","q","r","s","t","u","v","w","x","y","z"}," "&amp;$D100)))&gt;0,"; Name: small first letter",""))&amp;IF($H100="","",IF($H100&lt;&gt;TRIM($H100),"; Mother: extra spaces","")&amp;IF(SUMPRODUCT(--ISNUMBER(FIND(" "&amp;{"a","b","c","d","e","f","g","h","i","j","k","l","m","n","o","p","q","r","s","t","u","v","w","x","y","z"}," "&amp;$H100)))&gt;0,"; Mother: small first letter",""))&amp;IF($I100="","",IF($I100&lt;&gt;TRIM($I100),"; Father: extra spaces","")&amp;IF(SUMPRODUCT(--ISNUMBER(FIND(" "&amp;{"a","b","c","d","e","f","g","h","i","j","k","l","m","n","o","p","q","r","s","t","u","v","w","x","y","z"}," "&amp;$I100)))&gt;0,"; Father: small first letter",""))&amp;IF($J100="","",IF($J100&lt;&gt;TRIM($J100),"; Guardian: extra spaces","")&amp;IF(SUMPRODUCT(--ISNUMBER(FIND(" "&amp;{"a","b","c","d","e","f","g","h","i","j","k","l","m","n","o","p","q","r","s","t","u","v","w","x","y","z"}," "&amp;$J100)))&gt;0,"; Guardian: small first letter","")),3,300),"")</f>
        <v/>
      </c>
      <c r="X100" s="23" t="str">
        <f>IF(OR(NOT(COUNTA($B100:$T100)&gt;0),$F100=""),"",IF(NOT(ISNUMBER($F100)),"Not a date",IF(OR((YEAR(Setup!$B$8)-YEAR($F100)-IF(OR(MONTH($F100)&gt;MONTH(Setup!$B$8),AND(MONTH($F100)=MONTH(Setup!$B$8),DAY($F100)&gt;DAY(Setup!$B$8))),1,0))&lt;Setup!$B$11,(YEAR(Setup!$B$8)-YEAR($F100)-IF(OR(MONTH($F100)&gt;MONTH(Setup!$B$8),AND(MONTH($F100)=MONTH(Setup!$B$8),DAY($F100)&gt;DAY(Setup!$B$8))),1,0))&gt;Setup!$C$11),"Age "&amp;(YEAR(Setup!$B$8)-YEAR($F100)-IF(OR(MONTH($F100)&gt;MONTH(Setup!$B$8),AND(MONTH($F100)=MONTH(Setup!$B$8),DAY($F100)&gt;DAY(Setup!$B$8))),1,0))&amp;": check the date","")))</f>
        <v/>
      </c>
      <c r="Y100" s="23" t="str">
        <f>IF(COUNTA($B100:$T100)&gt;0,IF($M100="","English or Modern English missing",""),"")</f>
        <v/>
      </c>
      <c r="Z100" s="23" t="str">
        <f>IF(COUNTA($B100:$T100)&gt;0,IF(COUNTA($N100:$R100)&lt;4,"Needs 4 or 5, has "&amp;COUNTA($N100:$R100),""),"")</f>
        <v/>
      </c>
      <c r="AA100" s="23" t="str">
        <f>IF(COUNTA($B100:$T100)&gt;0,MID(IF(SUM($AD100)=0,"","; "&amp;INDEX(Subjects!$O$5:$O$29,$AE100)&amp;" with "&amp;INDEX(Subjects!$P$5:$P$29,$AE100)&amp;IF($AD100&gt;1," (+"&amp;($AD100-1)&amp;" more)",""))&amp;IF(SUMPRODUCT(($M100:$R100&lt;&gt;"")*(COUNTIF($M100:$R100,$M100:$R100&amp;"")&gt;1))&gt;0,"; Same subject twice",""),3,300),"")</f>
        <v/>
      </c>
      <c r="AB100" s="23" t="str">
        <f>IF(COUNTA($B100:$T100)&gt;0,MID(IF($S100&lt;&gt;"Y","; Photo","")&amp;IF($T100&lt;&gt;"Y","; Signature",""),3,50),"")</f>
        <v/>
      </c>
      <c r="AC100" s="24" t="str">
        <f>IF(COUNTA($B100:$T100)&gt;0,IF(SUMPRODUCT(--($V100:$AB100&lt;&gt;""))=0,"OK",SUMPRODUCT(--($V100:$AB100&lt;&gt;""))&amp;" to fix"),"")</f>
        <v/>
      </c>
      <c r="AD100" s="25" t="str">
        <f>IF(COUNTA($B100:$T100)&gt;0,SUMPRODUCT((Subjects!$O$5:$O$29&lt;&gt;"")*(Subjects!$P$5:$P$29&lt;&gt;"")*(COUNTIF($M100:$R100,Subjects!$O$5:$O$29&amp;"")&gt;0)*(COUNTIF($M100:$R100,Subjects!$P$5:$P$29&amp;"")&gt;0)),"")</f>
        <v/>
      </c>
      <c r="AE100" s="25" t="str">
        <f>IF(SUM($AD100)=0,"",LOOKUP(2,1/((Subjects!$O$5:$O$29&lt;&gt;"")*(Subjects!$P$5:$P$29&lt;&gt;"")*(COUNTIF($M100:$R100,Subjects!$O$5:$O$29&amp;"")&gt;0)*(COUNTIF($M100:$R100,Subjects!$P$5:$P$29&amp;"")&gt;0)),Subjects!$Q$5:$Q$29))</f>
        <v/>
      </c>
    </row>
    <row r="101" spans="1:31" x14ac:dyDescent="0.25">
      <c r="A101" s="19">
        <v>96</v>
      </c>
      <c r="B101" s="8"/>
      <c r="C101" s="20"/>
      <c r="D101" s="4"/>
      <c r="E101" s="8"/>
      <c r="F101" s="21"/>
      <c r="G101" s="8"/>
      <c r="H101" s="4"/>
      <c r="I101" s="4"/>
      <c r="J101" s="4"/>
      <c r="K101" s="8"/>
      <c r="L101" s="20"/>
      <c r="M101" s="4"/>
      <c r="N101" s="4"/>
      <c r="O101" s="4"/>
      <c r="P101" s="4"/>
      <c r="Q101" s="4"/>
      <c r="R101" s="4"/>
      <c r="S101" s="8"/>
      <c r="T101" s="8"/>
      <c r="U101" s="22" t="str">
        <f>IF(COUNTA($B101:$T101)&gt;0,COUNTA($M101:$R101),"")</f>
        <v/>
      </c>
      <c r="V101" s="23" t="str">
        <f>IF(COUNTA($B101:$T101)&gt;0,MID(IF($B101="","; Section","")&amp;IF($C101="","; Admission no.","")&amp;IF($D101="","; Name","")&amp;IF($E101="","; Gender","")&amp;IF($F101="","; Date of birth","")&amp;IF($G101="","; Nationality","")&amp;IF(COUNTA($H101:$J101)=0,"; Parent or guardian","")&amp;IF($K101="","; Class X board","")&amp;IF(AND($K101="Other board",$L101=""),"; Eligibility no.",""),3,300),"")</f>
        <v/>
      </c>
      <c r="W101" s="23" t="str">
        <f>IF(COUNTA($B101:$T101)&gt;0,MID(IF($D101="","",IF($D101&lt;&gt;TRIM($D101),"; Name: extra spaces","")&amp;IF(SUMPRODUCT(--ISNUMBER(FIND(" "&amp;{"a","b","c","d","e","f","g","h","i","j","k","l","m","n","o","p","q","r","s","t","u","v","w","x","y","z"}," "&amp;$D101)))&gt;0,"; Name: small first letter",""))&amp;IF($H101="","",IF($H101&lt;&gt;TRIM($H101),"; Mother: extra spaces","")&amp;IF(SUMPRODUCT(--ISNUMBER(FIND(" "&amp;{"a","b","c","d","e","f","g","h","i","j","k","l","m","n","o","p","q","r","s","t","u","v","w","x","y","z"}," "&amp;$H101)))&gt;0,"; Mother: small first letter",""))&amp;IF($I101="","",IF($I101&lt;&gt;TRIM($I101),"; Father: extra spaces","")&amp;IF(SUMPRODUCT(--ISNUMBER(FIND(" "&amp;{"a","b","c","d","e","f","g","h","i","j","k","l","m","n","o","p","q","r","s","t","u","v","w","x","y","z"}," "&amp;$I101)))&gt;0,"; Father: small first letter",""))&amp;IF($J101="","",IF($J101&lt;&gt;TRIM($J101),"; Guardian: extra spaces","")&amp;IF(SUMPRODUCT(--ISNUMBER(FIND(" "&amp;{"a","b","c","d","e","f","g","h","i","j","k","l","m","n","o","p","q","r","s","t","u","v","w","x","y","z"}," "&amp;$J101)))&gt;0,"; Guardian: small first letter","")),3,300),"")</f>
        <v/>
      </c>
      <c r="X101" s="23" t="str">
        <f>IF(OR(NOT(COUNTA($B101:$T101)&gt;0),$F101=""),"",IF(NOT(ISNUMBER($F101)),"Not a date",IF(OR((YEAR(Setup!$B$8)-YEAR($F101)-IF(OR(MONTH($F101)&gt;MONTH(Setup!$B$8),AND(MONTH($F101)=MONTH(Setup!$B$8),DAY($F101)&gt;DAY(Setup!$B$8))),1,0))&lt;Setup!$B$11,(YEAR(Setup!$B$8)-YEAR($F101)-IF(OR(MONTH($F101)&gt;MONTH(Setup!$B$8),AND(MONTH($F101)=MONTH(Setup!$B$8),DAY($F101)&gt;DAY(Setup!$B$8))),1,0))&gt;Setup!$C$11),"Age "&amp;(YEAR(Setup!$B$8)-YEAR($F101)-IF(OR(MONTH($F101)&gt;MONTH(Setup!$B$8),AND(MONTH($F101)=MONTH(Setup!$B$8),DAY($F101)&gt;DAY(Setup!$B$8))),1,0))&amp;": check the date","")))</f>
        <v/>
      </c>
      <c r="Y101" s="23" t="str">
        <f>IF(COUNTA($B101:$T101)&gt;0,IF($M101="","English or Modern English missing",""),"")</f>
        <v/>
      </c>
      <c r="Z101" s="23" t="str">
        <f>IF(COUNTA($B101:$T101)&gt;0,IF(COUNTA($N101:$R101)&lt;4,"Needs 4 or 5, has "&amp;COUNTA($N101:$R101),""),"")</f>
        <v/>
      </c>
      <c r="AA101" s="23" t="str">
        <f>IF(COUNTA($B101:$T101)&gt;0,MID(IF(SUM($AD101)=0,"","; "&amp;INDEX(Subjects!$O$5:$O$29,$AE101)&amp;" with "&amp;INDEX(Subjects!$P$5:$P$29,$AE101)&amp;IF($AD101&gt;1," (+"&amp;($AD101-1)&amp;" more)",""))&amp;IF(SUMPRODUCT(($M101:$R101&lt;&gt;"")*(COUNTIF($M101:$R101,$M101:$R101&amp;"")&gt;1))&gt;0,"; Same subject twice",""),3,300),"")</f>
        <v/>
      </c>
      <c r="AB101" s="23" t="str">
        <f>IF(COUNTA($B101:$T101)&gt;0,MID(IF($S101&lt;&gt;"Y","; Photo","")&amp;IF($T101&lt;&gt;"Y","; Signature",""),3,50),"")</f>
        <v/>
      </c>
      <c r="AC101" s="24" t="str">
        <f>IF(COUNTA($B101:$T101)&gt;0,IF(SUMPRODUCT(--($V101:$AB101&lt;&gt;""))=0,"OK",SUMPRODUCT(--($V101:$AB101&lt;&gt;""))&amp;" to fix"),"")</f>
        <v/>
      </c>
      <c r="AD101" s="25" t="str">
        <f>IF(COUNTA($B101:$T101)&gt;0,SUMPRODUCT((Subjects!$O$5:$O$29&lt;&gt;"")*(Subjects!$P$5:$P$29&lt;&gt;"")*(COUNTIF($M101:$R101,Subjects!$O$5:$O$29&amp;"")&gt;0)*(COUNTIF($M101:$R101,Subjects!$P$5:$P$29&amp;"")&gt;0)),"")</f>
        <v/>
      </c>
      <c r="AE101" s="25" t="str">
        <f>IF(SUM($AD101)=0,"",LOOKUP(2,1/((Subjects!$O$5:$O$29&lt;&gt;"")*(Subjects!$P$5:$P$29&lt;&gt;"")*(COUNTIF($M101:$R101,Subjects!$O$5:$O$29&amp;"")&gt;0)*(COUNTIF($M101:$R101,Subjects!$P$5:$P$29&amp;"")&gt;0)),Subjects!$Q$5:$Q$29))</f>
        <v/>
      </c>
    </row>
    <row r="102" spans="1:31" x14ac:dyDescent="0.25">
      <c r="A102" s="19">
        <v>97</v>
      </c>
      <c r="B102" s="8"/>
      <c r="C102" s="20"/>
      <c r="D102" s="4"/>
      <c r="E102" s="8"/>
      <c r="F102" s="21"/>
      <c r="G102" s="8"/>
      <c r="H102" s="4"/>
      <c r="I102" s="4"/>
      <c r="J102" s="4"/>
      <c r="K102" s="8"/>
      <c r="L102" s="20"/>
      <c r="M102" s="4"/>
      <c r="N102" s="4"/>
      <c r="O102" s="4"/>
      <c r="P102" s="4"/>
      <c r="Q102" s="4"/>
      <c r="R102" s="4"/>
      <c r="S102" s="8"/>
      <c r="T102" s="8"/>
      <c r="U102" s="22" t="str">
        <f>IF(COUNTA($B102:$T102)&gt;0,COUNTA($M102:$R102),"")</f>
        <v/>
      </c>
      <c r="V102" s="23" t="str">
        <f>IF(COUNTA($B102:$T102)&gt;0,MID(IF($B102="","; Section","")&amp;IF($C102="","; Admission no.","")&amp;IF($D102="","; Name","")&amp;IF($E102="","; Gender","")&amp;IF($F102="","; Date of birth","")&amp;IF($G102="","; Nationality","")&amp;IF(COUNTA($H102:$J102)=0,"; Parent or guardian","")&amp;IF($K102="","; Class X board","")&amp;IF(AND($K102="Other board",$L102=""),"; Eligibility no.",""),3,300),"")</f>
        <v/>
      </c>
      <c r="W102" s="23" t="str">
        <f>IF(COUNTA($B102:$T102)&gt;0,MID(IF($D102="","",IF($D102&lt;&gt;TRIM($D102),"; Name: extra spaces","")&amp;IF(SUMPRODUCT(--ISNUMBER(FIND(" "&amp;{"a","b","c","d","e","f","g","h","i","j","k","l","m","n","o","p","q","r","s","t","u","v","w","x","y","z"}," "&amp;$D102)))&gt;0,"; Name: small first letter",""))&amp;IF($H102="","",IF($H102&lt;&gt;TRIM($H102),"; Mother: extra spaces","")&amp;IF(SUMPRODUCT(--ISNUMBER(FIND(" "&amp;{"a","b","c","d","e","f","g","h","i","j","k","l","m","n","o","p","q","r","s","t","u","v","w","x","y","z"}," "&amp;$H102)))&gt;0,"; Mother: small first letter",""))&amp;IF($I102="","",IF($I102&lt;&gt;TRIM($I102),"; Father: extra spaces","")&amp;IF(SUMPRODUCT(--ISNUMBER(FIND(" "&amp;{"a","b","c","d","e","f","g","h","i","j","k","l","m","n","o","p","q","r","s","t","u","v","w","x","y","z"}," "&amp;$I102)))&gt;0,"; Father: small first letter",""))&amp;IF($J102="","",IF($J102&lt;&gt;TRIM($J102),"; Guardian: extra spaces","")&amp;IF(SUMPRODUCT(--ISNUMBER(FIND(" "&amp;{"a","b","c","d","e","f","g","h","i","j","k","l","m","n","o","p","q","r","s","t","u","v","w","x","y","z"}," "&amp;$J102)))&gt;0,"; Guardian: small first letter","")),3,300),"")</f>
        <v/>
      </c>
      <c r="X102" s="23" t="str">
        <f>IF(OR(NOT(COUNTA($B102:$T102)&gt;0),$F102=""),"",IF(NOT(ISNUMBER($F102)),"Not a date",IF(OR((YEAR(Setup!$B$8)-YEAR($F102)-IF(OR(MONTH($F102)&gt;MONTH(Setup!$B$8),AND(MONTH($F102)=MONTH(Setup!$B$8),DAY($F102)&gt;DAY(Setup!$B$8))),1,0))&lt;Setup!$B$11,(YEAR(Setup!$B$8)-YEAR($F102)-IF(OR(MONTH($F102)&gt;MONTH(Setup!$B$8),AND(MONTH($F102)=MONTH(Setup!$B$8),DAY($F102)&gt;DAY(Setup!$B$8))),1,0))&gt;Setup!$C$11),"Age "&amp;(YEAR(Setup!$B$8)-YEAR($F102)-IF(OR(MONTH($F102)&gt;MONTH(Setup!$B$8),AND(MONTH($F102)=MONTH(Setup!$B$8),DAY($F102)&gt;DAY(Setup!$B$8))),1,0))&amp;": check the date","")))</f>
        <v/>
      </c>
      <c r="Y102" s="23" t="str">
        <f>IF(COUNTA($B102:$T102)&gt;0,IF($M102="","English or Modern English missing",""),"")</f>
        <v/>
      </c>
      <c r="Z102" s="23" t="str">
        <f>IF(COUNTA($B102:$T102)&gt;0,IF(COUNTA($N102:$R102)&lt;4,"Needs 4 or 5, has "&amp;COUNTA($N102:$R102),""),"")</f>
        <v/>
      </c>
      <c r="AA102" s="23" t="str">
        <f>IF(COUNTA($B102:$T102)&gt;0,MID(IF(SUM($AD102)=0,"","; "&amp;INDEX(Subjects!$O$5:$O$29,$AE102)&amp;" with "&amp;INDEX(Subjects!$P$5:$P$29,$AE102)&amp;IF($AD102&gt;1," (+"&amp;($AD102-1)&amp;" more)",""))&amp;IF(SUMPRODUCT(($M102:$R102&lt;&gt;"")*(COUNTIF($M102:$R102,$M102:$R102&amp;"")&gt;1))&gt;0,"; Same subject twice",""),3,300),"")</f>
        <v/>
      </c>
      <c r="AB102" s="23" t="str">
        <f>IF(COUNTA($B102:$T102)&gt;0,MID(IF($S102&lt;&gt;"Y","; Photo","")&amp;IF($T102&lt;&gt;"Y","; Signature",""),3,50),"")</f>
        <v/>
      </c>
      <c r="AC102" s="24" t="str">
        <f>IF(COUNTA($B102:$T102)&gt;0,IF(SUMPRODUCT(--($V102:$AB102&lt;&gt;""))=0,"OK",SUMPRODUCT(--($V102:$AB102&lt;&gt;""))&amp;" to fix"),"")</f>
        <v/>
      </c>
      <c r="AD102" s="25" t="str">
        <f>IF(COUNTA($B102:$T102)&gt;0,SUMPRODUCT((Subjects!$O$5:$O$29&lt;&gt;"")*(Subjects!$P$5:$P$29&lt;&gt;"")*(COUNTIF($M102:$R102,Subjects!$O$5:$O$29&amp;"")&gt;0)*(COUNTIF($M102:$R102,Subjects!$P$5:$P$29&amp;"")&gt;0)),"")</f>
        <v/>
      </c>
      <c r="AE102" s="25" t="str">
        <f>IF(SUM($AD102)=0,"",LOOKUP(2,1/((Subjects!$O$5:$O$29&lt;&gt;"")*(Subjects!$P$5:$P$29&lt;&gt;"")*(COUNTIF($M102:$R102,Subjects!$O$5:$O$29&amp;"")&gt;0)*(COUNTIF($M102:$R102,Subjects!$P$5:$P$29&amp;"")&gt;0)),Subjects!$Q$5:$Q$29))</f>
        <v/>
      </c>
    </row>
    <row r="103" spans="1:31" x14ac:dyDescent="0.25">
      <c r="A103" s="19">
        <v>98</v>
      </c>
      <c r="B103" s="8"/>
      <c r="C103" s="20"/>
      <c r="D103" s="4"/>
      <c r="E103" s="8"/>
      <c r="F103" s="21"/>
      <c r="G103" s="8"/>
      <c r="H103" s="4"/>
      <c r="I103" s="4"/>
      <c r="J103" s="4"/>
      <c r="K103" s="8"/>
      <c r="L103" s="20"/>
      <c r="M103" s="4"/>
      <c r="N103" s="4"/>
      <c r="O103" s="4"/>
      <c r="P103" s="4"/>
      <c r="Q103" s="4"/>
      <c r="R103" s="4"/>
      <c r="S103" s="8"/>
      <c r="T103" s="8"/>
      <c r="U103" s="22" t="str">
        <f>IF(COUNTA($B103:$T103)&gt;0,COUNTA($M103:$R103),"")</f>
        <v/>
      </c>
      <c r="V103" s="23" t="str">
        <f>IF(COUNTA($B103:$T103)&gt;0,MID(IF($B103="","; Section","")&amp;IF($C103="","; Admission no.","")&amp;IF($D103="","; Name","")&amp;IF($E103="","; Gender","")&amp;IF($F103="","; Date of birth","")&amp;IF($G103="","; Nationality","")&amp;IF(COUNTA($H103:$J103)=0,"; Parent or guardian","")&amp;IF($K103="","; Class X board","")&amp;IF(AND($K103="Other board",$L103=""),"; Eligibility no.",""),3,300),"")</f>
        <v/>
      </c>
      <c r="W103" s="23" t="str">
        <f>IF(COUNTA($B103:$T103)&gt;0,MID(IF($D103="","",IF($D103&lt;&gt;TRIM($D103),"; Name: extra spaces","")&amp;IF(SUMPRODUCT(--ISNUMBER(FIND(" "&amp;{"a","b","c","d","e","f","g","h","i","j","k","l","m","n","o","p","q","r","s","t","u","v","w","x","y","z"}," "&amp;$D103)))&gt;0,"; Name: small first letter",""))&amp;IF($H103="","",IF($H103&lt;&gt;TRIM($H103),"; Mother: extra spaces","")&amp;IF(SUMPRODUCT(--ISNUMBER(FIND(" "&amp;{"a","b","c","d","e","f","g","h","i","j","k","l","m","n","o","p","q","r","s","t","u","v","w","x","y","z"}," "&amp;$H103)))&gt;0,"; Mother: small first letter",""))&amp;IF($I103="","",IF($I103&lt;&gt;TRIM($I103),"; Father: extra spaces","")&amp;IF(SUMPRODUCT(--ISNUMBER(FIND(" "&amp;{"a","b","c","d","e","f","g","h","i","j","k","l","m","n","o","p","q","r","s","t","u","v","w","x","y","z"}," "&amp;$I103)))&gt;0,"; Father: small first letter",""))&amp;IF($J103="","",IF($J103&lt;&gt;TRIM($J103),"; Guardian: extra spaces","")&amp;IF(SUMPRODUCT(--ISNUMBER(FIND(" "&amp;{"a","b","c","d","e","f","g","h","i","j","k","l","m","n","o","p","q","r","s","t","u","v","w","x","y","z"}," "&amp;$J103)))&gt;0,"; Guardian: small first letter","")),3,300),"")</f>
        <v/>
      </c>
      <c r="X103" s="23" t="str">
        <f>IF(OR(NOT(COUNTA($B103:$T103)&gt;0),$F103=""),"",IF(NOT(ISNUMBER($F103)),"Not a date",IF(OR((YEAR(Setup!$B$8)-YEAR($F103)-IF(OR(MONTH($F103)&gt;MONTH(Setup!$B$8),AND(MONTH($F103)=MONTH(Setup!$B$8),DAY($F103)&gt;DAY(Setup!$B$8))),1,0))&lt;Setup!$B$11,(YEAR(Setup!$B$8)-YEAR($F103)-IF(OR(MONTH($F103)&gt;MONTH(Setup!$B$8),AND(MONTH($F103)=MONTH(Setup!$B$8),DAY($F103)&gt;DAY(Setup!$B$8))),1,0))&gt;Setup!$C$11),"Age "&amp;(YEAR(Setup!$B$8)-YEAR($F103)-IF(OR(MONTH($F103)&gt;MONTH(Setup!$B$8),AND(MONTH($F103)=MONTH(Setup!$B$8),DAY($F103)&gt;DAY(Setup!$B$8))),1,0))&amp;": check the date","")))</f>
        <v/>
      </c>
      <c r="Y103" s="23" t="str">
        <f>IF(COUNTA($B103:$T103)&gt;0,IF($M103="","English or Modern English missing",""),"")</f>
        <v/>
      </c>
      <c r="Z103" s="23" t="str">
        <f>IF(COUNTA($B103:$T103)&gt;0,IF(COUNTA($N103:$R103)&lt;4,"Needs 4 or 5, has "&amp;COUNTA($N103:$R103),""),"")</f>
        <v/>
      </c>
      <c r="AA103" s="23" t="str">
        <f>IF(COUNTA($B103:$T103)&gt;0,MID(IF(SUM($AD103)=0,"","; "&amp;INDEX(Subjects!$O$5:$O$29,$AE103)&amp;" with "&amp;INDEX(Subjects!$P$5:$P$29,$AE103)&amp;IF($AD103&gt;1," (+"&amp;($AD103-1)&amp;" more)",""))&amp;IF(SUMPRODUCT(($M103:$R103&lt;&gt;"")*(COUNTIF($M103:$R103,$M103:$R103&amp;"")&gt;1))&gt;0,"; Same subject twice",""),3,300),"")</f>
        <v/>
      </c>
      <c r="AB103" s="23" t="str">
        <f>IF(COUNTA($B103:$T103)&gt;0,MID(IF($S103&lt;&gt;"Y","; Photo","")&amp;IF($T103&lt;&gt;"Y","; Signature",""),3,50),"")</f>
        <v/>
      </c>
      <c r="AC103" s="24" t="str">
        <f>IF(COUNTA($B103:$T103)&gt;0,IF(SUMPRODUCT(--($V103:$AB103&lt;&gt;""))=0,"OK",SUMPRODUCT(--($V103:$AB103&lt;&gt;""))&amp;" to fix"),"")</f>
        <v/>
      </c>
      <c r="AD103" s="25" t="str">
        <f>IF(COUNTA($B103:$T103)&gt;0,SUMPRODUCT((Subjects!$O$5:$O$29&lt;&gt;"")*(Subjects!$P$5:$P$29&lt;&gt;"")*(COUNTIF($M103:$R103,Subjects!$O$5:$O$29&amp;"")&gt;0)*(COUNTIF($M103:$R103,Subjects!$P$5:$P$29&amp;"")&gt;0)),"")</f>
        <v/>
      </c>
      <c r="AE103" s="25" t="str">
        <f>IF(SUM($AD103)=0,"",LOOKUP(2,1/((Subjects!$O$5:$O$29&lt;&gt;"")*(Subjects!$P$5:$P$29&lt;&gt;"")*(COUNTIF($M103:$R103,Subjects!$O$5:$O$29&amp;"")&gt;0)*(COUNTIF($M103:$R103,Subjects!$P$5:$P$29&amp;"")&gt;0)),Subjects!$Q$5:$Q$29))</f>
        <v/>
      </c>
    </row>
    <row r="104" spans="1:31" x14ac:dyDescent="0.25">
      <c r="A104" s="19">
        <v>99</v>
      </c>
      <c r="B104" s="8"/>
      <c r="C104" s="20"/>
      <c r="D104" s="4"/>
      <c r="E104" s="8"/>
      <c r="F104" s="21"/>
      <c r="G104" s="8"/>
      <c r="H104" s="4"/>
      <c r="I104" s="4"/>
      <c r="J104" s="4"/>
      <c r="K104" s="8"/>
      <c r="L104" s="20"/>
      <c r="M104" s="4"/>
      <c r="N104" s="4"/>
      <c r="O104" s="4"/>
      <c r="P104" s="4"/>
      <c r="Q104" s="4"/>
      <c r="R104" s="4"/>
      <c r="S104" s="8"/>
      <c r="T104" s="8"/>
      <c r="U104" s="22" t="str">
        <f>IF(COUNTA($B104:$T104)&gt;0,COUNTA($M104:$R104),"")</f>
        <v/>
      </c>
      <c r="V104" s="23" t="str">
        <f>IF(COUNTA($B104:$T104)&gt;0,MID(IF($B104="","; Section","")&amp;IF($C104="","; Admission no.","")&amp;IF($D104="","; Name","")&amp;IF($E104="","; Gender","")&amp;IF($F104="","; Date of birth","")&amp;IF($G104="","; Nationality","")&amp;IF(COUNTA($H104:$J104)=0,"; Parent or guardian","")&amp;IF($K104="","; Class X board","")&amp;IF(AND($K104="Other board",$L104=""),"; Eligibility no.",""),3,300),"")</f>
        <v/>
      </c>
      <c r="W104" s="23" t="str">
        <f>IF(COUNTA($B104:$T104)&gt;0,MID(IF($D104="","",IF($D104&lt;&gt;TRIM($D104),"; Name: extra spaces","")&amp;IF(SUMPRODUCT(--ISNUMBER(FIND(" "&amp;{"a","b","c","d","e","f","g","h","i","j","k","l","m","n","o","p","q","r","s","t","u","v","w","x","y","z"}," "&amp;$D104)))&gt;0,"; Name: small first letter",""))&amp;IF($H104="","",IF($H104&lt;&gt;TRIM($H104),"; Mother: extra spaces","")&amp;IF(SUMPRODUCT(--ISNUMBER(FIND(" "&amp;{"a","b","c","d","e","f","g","h","i","j","k","l","m","n","o","p","q","r","s","t","u","v","w","x","y","z"}," "&amp;$H104)))&gt;0,"; Mother: small first letter",""))&amp;IF($I104="","",IF($I104&lt;&gt;TRIM($I104),"; Father: extra spaces","")&amp;IF(SUMPRODUCT(--ISNUMBER(FIND(" "&amp;{"a","b","c","d","e","f","g","h","i","j","k","l","m","n","o","p","q","r","s","t","u","v","w","x","y","z"}," "&amp;$I104)))&gt;0,"; Father: small first letter",""))&amp;IF($J104="","",IF($J104&lt;&gt;TRIM($J104),"; Guardian: extra spaces","")&amp;IF(SUMPRODUCT(--ISNUMBER(FIND(" "&amp;{"a","b","c","d","e","f","g","h","i","j","k","l","m","n","o","p","q","r","s","t","u","v","w","x","y","z"}," "&amp;$J104)))&gt;0,"; Guardian: small first letter","")),3,300),"")</f>
        <v/>
      </c>
      <c r="X104" s="23" t="str">
        <f>IF(OR(NOT(COUNTA($B104:$T104)&gt;0),$F104=""),"",IF(NOT(ISNUMBER($F104)),"Not a date",IF(OR((YEAR(Setup!$B$8)-YEAR($F104)-IF(OR(MONTH($F104)&gt;MONTH(Setup!$B$8),AND(MONTH($F104)=MONTH(Setup!$B$8),DAY($F104)&gt;DAY(Setup!$B$8))),1,0))&lt;Setup!$B$11,(YEAR(Setup!$B$8)-YEAR($F104)-IF(OR(MONTH($F104)&gt;MONTH(Setup!$B$8),AND(MONTH($F104)=MONTH(Setup!$B$8),DAY($F104)&gt;DAY(Setup!$B$8))),1,0))&gt;Setup!$C$11),"Age "&amp;(YEAR(Setup!$B$8)-YEAR($F104)-IF(OR(MONTH($F104)&gt;MONTH(Setup!$B$8),AND(MONTH($F104)=MONTH(Setup!$B$8),DAY($F104)&gt;DAY(Setup!$B$8))),1,0))&amp;": check the date","")))</f>
        <v/>
      </c>
      <c r="Y104" s="23" t="str">
        <f>IF(COUNTA($B104:$T104)&gt;0,IF($M104="","English or Modern English missing",""),"")</f>
        <v/>
      </c>
      <c r="Z104" s="23" t="str">
        <f>IF(COUNTA($B104:$T104)&gt;0,IF(COUNTA($N104:$R104)&lt;4,"Needs 4 or 5, has "&amp;COUNTA($N104:$R104),""),"")</f>
        <v/>
      </c>
      <c r="AA104" s="23" t="str">
        <f>IF(COUNTA($B104:$T104)&gt;0,MID(IF(SUM($AD104)=0,"","; "&amp;INDEX(Subjects!$O$5:$O$29,$AE104)&amp;" with "&amp;INDEX(Subjects!$P$5:$P$29,$AE104)&amp;IF($AD104&gt;1," (+"&amp;($AD104-1)&amp;" more)",""))&amp;IF(SUMPRODUCT(($M104:$R104&lt;&gt;"")*(COUNTIF($M104:$R104,$M104:$R104&amp;"")&gt;1))&gt;0,"; Same subject twice",""),3,300),"")</f>
        <v/>
      </c>
      <c r="AB104" s="23" t="str">
        <f>IF(COUNTA($B104:$T104)&gt;0,MID(IF($S104&lt;&gt;"Y","; Photo","")&amp;IF($T104&lt;&gt;"Y","; Signature",""),3,50),"")</f>
        <v/>
      </c>
      <c r="AC104" s="24" t="str">
        <f>IF(COUNTA($B104:$T104)&gt;0,IF(SUMPRODUCT(--($V104:$AB104&lt;&gt;""))=0,"OK",SUMPRODUCT(--($V104:$AB104&lt;&gt;""))&amp;" to fix"),"")</f>
        <v/>
      </c>
      <c r="AD104" s="25" t="str">
        <f>IF(COUNTA($B104:$T104)&gt;0,SUMPRODUCT((Subjects!$O$5:$O$29&lt;&gt;"")*(Subjects!$P$5:$P$29&lt;&gt;"")*(COUNTIF($M104:$R104,Subjects!$O$5:$O$29&amp;"")&gt;0)*(COUNTIF($M104:$R104,Subjects!$P$5:$P$29&amp;"")&gt;0)),"")</f>
        <v/>
      </c>
      <c r="AE104" s="25" t="str">
        <f>IF(SUM($AD104)=0,"",LOOKUP(2,1/((Subjects!$O$5:$O$29&lt;&gt;"")*(Subjects!$P$5:$P$29&lt;&gt;"")*(COUNTIF($M104:$R104,Subjects!$O$5:$O$29&amp;"")&gt;0)*(COUNTIF($M104:$R104,Subjects!$P$5:$P$29&amp;"")&gt;0)),Subjects!$Q$5:$Q$29))</f>
        <v/>
      </c>
    </row>
    <row r="105" spans="1:31" x14ac:dyDescent="0.25">
      <c r="A105" s="19">
        <v>100</v>
      </c>
      <c r="B105" s="8"/>
      <c r="C105" s="20"/>
      <c r="D105" s="4"/>
      <c r="E105" s="8"/>
      <c r="F105" s="21"/>
      <c r="G105" s="8"/>
      <c r="H105" s="4"/>
      <c r="I105" s="4"/>
      <c r="J105" s="4"/>
      <c r="K105" s="8"/>
      <c r="L105" s="20"/>
      <c r="M105" s="4"/>
      <c r="N105" s="4"/>
      <c r="O105" s="4"/>
      <c r="P105" s="4"/>
      <c r="Q105" s="4"/>
      <c r="R105" s="4"/>
      <c r="S105" s="8"/>
      <c r="T105" s="8"/>
      <c r="U105" s="22" t="str">
        <f>IF(COUNTA($B105:$T105)&gt;0,COUNTA($M105:$R105),"")</f>
        <v/>
      </c>
      <c r="V105" s="23" t="str">
        <f>IF(COUNTA($B105:$T105)&gt;0,MID(IF($B105="","; Section","")&amp;IF($C105="","; Admission no.","")&amp;IF($D105="","; Name","")&amp;IF($E105="","; Gender","")&amp;IF($F105="","; Date of birth","")&amp;IF($G105="","; Nationality","")&amp;IF(COUNTA($H105:$J105)=0,"; Parent or guardian","")&amp;IF($K105="","; Class X board","")&amp;IF(AND($K105="Other board",$L105=""),"; Eligibility no.",""),3,300),"")</f>
        <v/>
      </c>
      <c r="W105" s="23" t="str">
        <f>IF(COUNTA($B105:$T105)&gt;0,MID(IF($D105="","",IF($D105&lt;&gt;TRIM($D105),"; Name: extra spaces","")&amp;IF(SUMPRODUCT(--ISNUMBER(FIND(" "&amp;{"a","b","c","d","e","f","g","h","i","j","k","l","m","n","o","p","q","r","s","t","u","v","w","x","y","z"}," "&amp;$D105)))&gt;0,"; Name: small first letter",""))&amp;IF($H105="","",IF($H105&lt;&gt;TRIM($H105),"; Mother: extra spaces","")&amp;IF(SUMPRODUCT(--ISNUMBER(FIND(" "&amp;{"a","b","c","d","e","f","g","h","i","j","k","l","m","n","o","p","q","r","s","t","u","v","w","x","y","z"}," "&amp;$H105)))&gt;0,"; Mother: small first letter",""))&amp;IF($I105="","",IF($I105&lt;&gt;TRIM($I105),"; Father: extra spaces","")&amp;IF(SUMPRODUCT(--ISNUMBER(FIND(" "&amp;{"a","b","c","d","e","f","g","h","i","j","k","l","m","n","o","p","q","r","s","t","u","v","w","x","y","z"}," "&amp;$I105)))&gt;0,"; Father: small first letter",""))&amp;IF($J105="","",IF($J105&lt;&gt;TRIM($J105),"; Guardian: extra spaces","")&amp;IF(SUMPRODUCT(--ISNUMBER(FIND(" "&amp;{"a","b","c","d","e","f","g","h","i","j","k","l","m","n","o","p","q","r","s","t","u","v","w","x","y","z"}," "&amp;$J105)))&gt;0,"; Guardian: small first letter","")),3,300),"")</f>
        <v/>
      </c>
      <c r="X105" s="23" t="str">
        <f>IF(OR(NOT(COUNTA($B105:$T105)&gt;0),$F105=""),"",IF(NOT(ISNUMBER($F105)),"Not a date",IF(OR((YEAR(Setup!$B$8)-YEAR($F105)-IF(OR(MONTH($F105)&gt;MONTH(Setup!$B$8),AND(MONTH($F105)=MONTH(Setup!$B$8),DAY($F105)&gt;DAY(Setup!$B$8))),1,0))&lt;Setup!$B$11,(YEAR(Setup!$B$8)-YEAR($F105)-IF(OR(MONTH($F105)&gt;MONTH(Setup!$B$8),AND(MONTH($F105)=MONTH(Setup!$B$8),DAY($F105)&gt;DAY(Setup!$B$8))),1,0))&gt;Setup!$C$11),"Age "&amp;(YEAR(Setup!$B$8)-YEAR($F105)-IF(OR(MONTH($F105)&gt;MONTH(Setup!$B$8),AND(MONTH($F105)=MONTH(Setup!$B$8),DAY($F105)&gt;DAY(Setup!$B$8))),1,0))&amp;": check the date","")))</f>
        <v/>
      </c>
      <c r="Y105" s="23" t="str">
        <f>IF(COUNTA($B105:$T105)&gt;0,IF($M105="","English or Modern English missing",""),"")</f>
        <v/>
      </c>
      <c r="Z105" s="23" t="str">
        <f>IF(COUNTA($B105:$T105)&gt;0,IF(COUNTA($N105:$R105)&lt;4,"Needs 4 or 5, has "&amp;COUNTA($N105:$R105),""),"")</f>
        <v/>
      </c>
      <c r="AA105" s="23" t="str">
        <f>IF(COUNTA($B105:$T105)&gt;0,MID(IF(SUM($AD105)=0,"","; "&amp;INDEX(Subjects!$O$5:$O$29,$AE105)&amp;" with "&amp;INDEX(Subjects!$P$5:$P$29,$AE105)&amp;IF($AD105&gt;1," (+"&amp;($AD105-1)&amp;" more)",""))&amp;IF(SUMPRODUCT(($M105:$R105&lt;&gt;"")*(COUNTIF($M105:$R105,$M105:$R105&amp;"")&gt;1))&gt;0,"; Same subject twice",""),3,300),"")</f>
        <v/>
      </c>
      <c r="AB105" s="23" t="str">
        <f>IF(COUNTA($B105:$T105)&gt;0,MID(IF($S105&lt;&gt;"Y","; Photo","")&amp;IF($T105&lt;&gt;"Y","; Signature",""),3,50),"")</f>
        <v/>
      </c>
      <c r="AC105" s="24" t="str">
        <f>IF(COUNTA($B105:$T105)&gt;0,IF(SUMPRODUCT(--($V105:$AB105&lt;&gt;""))=0,"OK",SUMPRODUCT(--($V105:$AB105&lt;&gt;""))&amp;" to fix"),"")</f>
        <v/>
      </c>
      <c r="AD105" s="25" t="str">
        <f>IF(COUNTA($B105:$T105)&gt;0,SUMPRODUCT((Subjects!$O$5:$O$29&lt;&gt;"")*(Subjects!$P$5:$P$29&lt;&gt;"")*(COUNTIF($M105:$R105,Subjects!$O$5:$O$29&amp;"")&gt;0)*(COUNTIF($M105:$R105,Subjects!$P$5:$P$29&amp;"")&gt;0)),"")</f>
        <v/>
      </c>
      <c r="AE105" s="25" t="str">
        <f>IF(SUM($AD105)=0,"",LOOKUP(2,1/((Subjects!$O$5:$O$29&lt;&gt;"")*(Subjects!$P$5:$P$29&lt;&gt;"")*(COUNTIF($M105:$R105,Subjects!$O$5:$O$29&amp;"")&gt;0)*(COUNTIF($M105:$R105,Subjects!$P$5:$P$29&amp;"")&gt;0)),Subjects!$Q$5:$Q$29))</f>
        <v/>
      </c>
    </row>
    <row r="106" spans="1:31" x14ac:dyDescent="0.25">
      <c r="A106" s="19">
        <v>101</v>
      </c>
      <c r="B106" s="8"/>
      <c r="C106" s="20"/>
      <c r="D106" s="4"/>
      <c r="E106" s="8"/>
      <c r="F106" s="21"/>
      <c r="G106" s="8"/>
      <c r="H106" s="4"/>
      <c r="I106" s="4"/>
      <c r="J106" s="4"/>
      <c r="K106" s="8"/>
      <c r="L106" s="20"/>
      <c r="M106" s="4"/>
      <c r="N106" s="4"/>
      <c r="O106" s="4"/>
      <c r="P106" s="4"/>
      <c r="Q106" s="4"/>
      <c r="R106" s="4"/>
      <c r="S106" s="8"/>
      <c r="T106" s="8"/>
      <c r="U106" s="22" t="str">
        <f>IF(COUNTA($B106:$T106)&gt;0,COUNTA($M106:$R106),"")</f>
        <v/>
      </c>
      <c r="V106" s="23" t="str">
        <f>IF(COUNTA($B106:$T106)&gt;0,MID(IF($B106="","; Section","")&amp;IF($C106="","; Admission no.","")&amp;IF($D106="","; Name","")&amp;IF($E106="","; Gender","")&amp;IF($F106="","; Date of birth","")&amp;IF($G106="","; Nationality","")&amp;IF(COUNTA($H106:$J106)=0,"; Parent or guardian","")&amp;IF($K106="","; Class X board","")&amp;IF(AND($K106="Other board",$L106=""),"; Eligibility no.",""),3,300),"")</f>
        <v/>
      </c>
      <c r="W106" s="23" t="str">
        <f>IF(COUNTA($B106:$T106)&gt;0,MID(IF($D106="","",IF($D106&lt;&gt;TRIM($D106),"; Name: extra spaces","")&amp;IF(SUMPRODUCT(--ISNUMBER(FIND(" "&amp;{"a","b","c","d","e","f","g","h","i","j","k","l","m","n","o","p","q","r","s","t","u","v","w","x","y","z"}," "&amp;$D106)))&gt;0,"; Name: small first letter",""))&amp;IF($H106="","",IF($H106&lt;&gt;TRIM($H106),"; Mother: extra spaces","")&amp;IF(SUMPRODUCT(--ISNUMBER(FIND(" "&amp;{"a","b","c","d","e","f","g","h","i","j","k","l","m","n","o","p","q","r","s","t","u","v","w","x","y","z"}," "&amp;$H106)))&gt;0,"; Mother: small first letter",""))&amp;IF($I106="","",IF($I106&lt;&gt;TRIM($I106),"; Father: extra spaces","")&amp;IF(SUMPRODUCT(--ISNUMBER(FIND(" "&amp;{"a","b","c","d","e","f","g","h","i","j","k","l","m","n","o","p","q","r","s","t","u","v","w","x","y","z"}," "&amp;$I106)))&gt;0,"; Father: small first letter",""))&amp;IF($J106="","",IF($J106&lt;&gt;TRIM($J106),"; Guardian: extra spaces","")&amp;IF(SUMPRODUCT(--ISNUMBER(FIND(" "&amp;{"a","b","c","d","e","f","g","h","i","j","k","l","m","n","o","p","q","r","s","t","u","v","w","x","y","z"}," "&amp;$J106)))&gt;0,"; Guardian: small first letter","")),3,300),"")</f>
        <v/>
      </c>
      <c r="X106" s="23" t="str">
        <f>IF(OR(NOT(COUNTA($B106:$T106)&gt;0),$F106=""),"",IF(NOT(ISNUMBER($F106)),"Not a date",IF(OR((YEAR(Setup!$B$8)-YEAR($F106)-IF(OR(MONTH($F106)&gt;MONTH(Setup!$B$8),AND(MONTH($F106)=MONTH(Setup!$B$8),DAY($F106)&gt;DAY(Setup!$B$8))),1,0))&lt;Setup!$B$11,(YEAR(Setup!$B$8)-YEAR($F106)-IF(OR(MONTH($F106)&gt;MONTH(Setup!$B$8),AND(MONTH($F106)=MONTH(Setup!$B$8),DAY($F106)&gt;DAY(Setup!$B$8))),1,0))&gt;Setup!$C$11),"Age "&amp;(YEAR(Setup!$B$8)-YEAR($F106)-IF(OR(MONTH($F106)&gt;MONTH(Setup!$B$8),AND(MONTH($F106)=MONTH(Setup!$B$8),DAY($F106)&gt;DAY(Setup!$B$8))),1,0))&amp;": check the date","")))</f>
        <v/>
      </c>
      <c r="Y106" s="23" t="str">
        <f>IF(COUNTA($B106:$T106)&gt;0,IF($M106="","English or Modern English missing",""),"")</f>
        <v/>
      </c>
      <c r="Z106" s="23" t="str">
        <f>IF(COUNTA($B106:$T106)&gt;0,IF(COUNTA($N106:$R106)&lt;4,"Needs 4 or 5, has "&amp;COUNTA($N106:$R106),""),"")</f>
        <v/>
      </c>
      <c r="AA106" s="23" t="str">
        <f>IF(COUNTA($B106:$T106)&gt;0,MID(IF(SUM($AD106)=0,"","; "&amp;INDEX(Subjects!$O$5:$O$29,$AE106)&amp;" with "&amp;INDEX(Subjects!$P$5:$P$29,$AE106)&amp;IF($AD106&gt;1," (+"&amp;($AD106-1)&amp;" more)",""))&amp;IF(SUMPRODUCT(($M106:$R106&lt;&gt;"")*(COUNTIF($M106:$R106,$M106:$R106&amp;"")&gt;1))&gt;0,"; Same subject twice",""),3,300),"")</f>
        <v/>
      </c>
      <c r="AB106" s="23" t="str">
        <f>IF(COUNTA($B106:$T106)&gt;0,MID(IF($S106&lt;&gt;"Y","; Photo","")&amp;IF($T106&lt;&gt;"Y","; Signature",""),3,50),"")</f>
        <v/>
      </c>
      <c r="AC106" s="24" t="str">
        <f>IF(COUNTA($B106:$T106)&gt;0,IF(SUMPRODUCT(--($V106:$AB106&lt;&gt;""))=0,"OK",SUMPRODUCT(--($V106:$AB106&lt;&gt;""))&amp;" to fix"),"")</f>
        <v/>
      </c>
      <c r="AD106" s="25" t="str">
        <f>IF(COUNTA($B106:$T106)&gt;0,SUMPRODUCT((Subjects!$O$5:$O$29&lt;&gt;"")*(Subjects!$P$5:$P$29&lt;&gt;"")*(COUNTIF($M106:$R106,Subjects!$O$5:$O$29&amp;"")&gt;0)*(COUNTIF($M106:$R106,Subjects!$P$5:$P$29&amp;"")&gt;0)),"")</f>
        <v/>
      </c>
      <c r="AE106" s="25" t="str">
        <f>IF(SUM($AD106)=0,"",LOOKUP(2,1/((Subjects!$O$5:$O$29&lt;&gt;"")*(Subjects!$P$5:$P$29&lt;&gt;"")*(COUNTIF($M106:$R106,Subjects!$O$5:$O$29&amp;"")&gt;0)*(COUNTIF($M106:$R106,Subjects!$P$5:$P$29&amp;"")&gt;0)),Subjects!$Q$5:$Q$29))</f>
        <v/>
      </c>
    </row>
    <row r="107" spans="1:31" x14ac:dyDescent="0.25">
      <c r="A107" s="19">
        <v>102</v>
      </c>
      <c r="B107" s="8"/>
      <c r="C107" s="20"/>
      <c r="D107" s="4"/>
      <c r="E107" s="8"/>
      <c r="F107" s="21"/>
      <c r="G107" s="8"/>
      <c r="H107" s="4"/>
      <c r="I107" s="4"/>
      <c r="J107" s="4"/>
      <c r="K107" s="8"/>
      <c r="L107" s="20"/>
      <c r="M107" s="4"/>
      <c r="N107" s="4"/>
      <c r="O107" s="4"/>
      <c r="P107" s="4"/>
      <c r="Q107" s="4"/>
      <c r="R107" s="4"/>
      <c r="S107" s="8"/>
      <c r="T107" s="8"/>
      <c r="U107" s="22" t="str">
        <f>IF(COUNTA($B107:$T107)&gt;0,COUNTA($M107:$R107),"")</f>
        <v/>
      </c>
      <c r="V107" s="23" t="str">
        <f>IF(COUNTA($B107:$T107)&gt;0,MID(IF($B107="","; Section","")&amp;IF($C107="","; Admission no.","")&amp;IF($D107="","; Name","")&amp;IF($E107="","; Gender","")&amp;IF($F107="","; Date of birth","")&amp;IF($G107="","; Nationality","")&amp;IF(COUNTA($H107:$J107)=0,"; Parent or guardian","")&amp;IF($K107="","; Class X board","")&amp;IF(AND($K107="Other board",$L107=""),"; Eligibility no.",""),3,300),"")</f>
        <v/>
      </c>
      <c r="W107" s="23" t="str">
        <f>IF(COUNTA($B107:$T107)&gt;0,MID(IF($D107="","",IF($D107&lt;&gt;TRIM($D107),"; Name: extra spaces","")&amp;IF(SUMPRODUCT(--ISNUMBER(FIND(" "&amp;{"a","b","c","d","e","f","g","h","i","j","k","l","m","n","o","p","q","r","s","t","u","v","w","x","y","z"}," "&amp;$D107)))&gt;0,"; Name: small first letter",""))&amp;IF($H107="","",IF($H107&lt;&gt;TRIM($H107),"; Mother: extra spaces","")&amp;IF(SUMPRODUCT(--ISNUMBER(FIND(" "&amp;{"a","b","c","d","e","f","g","h","i","j","k","l","m","n","o","p","q","r","s","t","u","v","w","x","y","z"}," "&amp;$H107)))&gt;0,"; Mother: small first letter",""))&amp;IF($I107="","",IF($I107&lt;&gt;TRIM($I107),"; Father: extra spaces","")&amp;IF(SUMPRODUCT(--ISNUMBER(FIND(" "&amp;{"a","b","c","d","e","f","g","h","i","j","k","l","m","n","o","p","q","r","s","t","u","v","w","x","y","z"}," "&amp;$I107)))&gt;0,"; Father: small first letter",""))&amp;IF($J107="","",IF($J107&lt;&gt;TRIM($J107),"; Guardian: extra spaces","")&amp;IF(SUMPRODUCT(--ISNUMBER(FIND(" "&amp;{"a","b","c","d","e","f","g","h","i","j","k","l","m","n","o","p","q","r","s","t","u","v","w","x","y","z"}," "&amp;$J107)))&gt;0,"; Guardian: small first letter","")),3,300),"")</f>
        <v/>
      </c>
      <c r="X107" s="23" t="str">
        <f>IF(OR(NOT(COUNTA($B107:$T107)&gt;0),$F107=""),"",IF(NOT(ISNUMBER($F107)),"Not a date",IF(OR((YEAR(Setup!$B$8)-YEAR($F107)-IF(OR(MONTH($F107)&gt;MONTH(Setup!$B$8),AND(MONTH($F107)=MONTH(Setup!$B$8),DAY($F107)&gt;DAY(Setup!$B$8))),1,0))&lt;Setup!$B$11,(YEAR(Setup!$B$8)-YEAR($F107)-IF(OR(MONTH($F107)&gt;MONTH(Setup!$B$8),AND(MONTH($F107)=MONTH(Setup!$B$8),DAY($F107)&gt;DAY(Setup!$B$8))),1,0))&gt;Setup!$C$11),"Age "&amp;(YEAR(Setup!$B$8)-YEAR($F107)-IF(OR(MONTH($F107)&gt;MONTH(Setup!$B$8),AND(MONTH($F107)=MONTH(Setup!$B$8),DAY($F107)&gt;DAY(Setup!$B$8))),1,0))&amp;": check the date","")))</f>
        <v/>
      </c>
      <c r="Y107" s="23" t="str">
        <f>IF(COUNTA($B107:$T107)&gt;0,IF($M107="","English or Modern English missing",""),"")</f>
        <v/>
      </c>
      <c r="Z107" s="23" t="str">
        <f>IF(COUNTA($B107:$T107)&gt;0,IF(COUNTA($N107:$R107)&lt;4,"Needs 4 or 5, has "&amp;COUNTA($N107:$R107),""),"")</f>
        <v/>
      </c>
      <c r="AA107" s="23" t="str">
        <f>IF(COUNTA($B107:$T107)&gt;0,MID(IF(SUM($AD107)=0,"","; "&amp;INDEX(Subjects!$O$5:$O$29,$AE107)&amp;" with "&amp;INDEX(Subjects!$P$5:$P$29,$AE107)&amp;IF($AD107&gt;1," (+"&amp;($AD107-1)&amp;" more)",""))&amp;IF(SUMPRODUCT(($M107:$R107&lt;&gt;"")*(COUNTIF($M107:$R107,$M107:$R107&amp;"")&gt;1))&gt;0,"; Same subject twice",""),3,300),"")</f>
        <v/>
      </c>
      <c r="AB107" s="23" t="str">
        <f>IF(COUNTA($B107:$T107)&gt;0,MID(IF($S107&lt;&gt;"Y","; Photo","")&amp;IF($T107&lt;&gt;"Y","; Signature",""),3,50),"")</f>
        <v/>
      </c>
      <c r="AC107" s="24" t="str">
        <f>IF(COUNTA($B107:$T107)&gt;0,IF(SUMPRODUCT(--($V107:$AB107&lt;&gt;""))=0,"OK",SUMPRODUCT(--($V107:$AB107&lt;&gt;""))&amp;" to fix"),"")</f>
        <v/>
      </c>
      <c r="AD107" s="25" t="str">
        <f>IF(COUNTA($B107:$T107)&gt;0,SUMPRODUCT((Subjects!$O$5:$O$29&lt;&gt;"")*(Subjects!$P$5:$P$29&lt;&gt;"")*(COUNTIF($M107:$R107,Subjects!$O$5:$O$29&amp;"")&gt;0)*(COUNTIF($M107:$R107,Subjects!$P$5:$P$29&amp;"")&gt;0)),"")</f>
        <v/>
      </c>
      <c r="AE107" s="25" t="str">
        <f>IF(SUM($AD107)=0,"",LOOKUP(2,1/((Subjects!$O$5:$O$29&lt;&gt;"")*(Subjects!$P$5:$P$29&lt;&gt;"")*(COUNTIF($M107:$R107,Subjects!$O$5:$O$29&amp;"")&gt;0)*(COUNTIF($M107:$R107,Subjects!$P$5:$P$29&amp;"")&gt;0)),Subjects!$Q$5:$Q$29))</f>
        <v/>
      </c>
    </row>
    <row r="108" spans="1:31" x14ac:dyDescent="0.25">
      <c r="A108" s="19">
        <v>103</v>
      </c>
      <c r="B108" s="8"/>
      <c r="C108" s="20"/>
      <c r="D108" s="4"/>
      <c r="E108" s="8"/>
      <c r="F108" s="21"/>
      <c r="G108" s="8"/>
      <c r="H108" s="4"/>
      <c r="I108" s="4"/>
      <c r="J108" s="4"/>
      <c r="K108" s="8"/>
      <c r="L108" s="20"/>
      <c r="M108" s="4"/>
      <c r="N108" s="4"/>
      <c r="O108" s="4"/>
      <c r="P108" s="4"/>
      <c r="Q108" s="4"/>
      <c r="R108" s="4"/>
      <c r="S108" s="8"/>
      <c r="T108" s="8"/>
      <c r="U108" s="22" t="str">
        <f>IF(COUNTA($B108:$T108)&gt;0,COUNTA($M108:$R108),"")</f>
        <v/>
      </c>
      <c r="V108" s="23" t="str">
        <f>IF(COUNTA($B108:$T108)&gt;0,MID(IF($B108="","; Section","")&amp;IF($C108="","; Admission no.","")&amp;IF($D108="","; Name","")&amp;IF($E108="","; Gender","")&amp;IF($F108="","; Date of birth","")&amp;IF($G108="","; Nationality","")&amp;IF(COUNTA($H108:$J108)=0,"; Parent or guardian","")&amp;IF($K108="","; Class X board","")&amp;IF(AND($K108="Other board",$L108=""),"; Eligibility no.",""),3,300),"")</f>
        <v/>
      </c>
      <c r="W108" s="23" t="str">
        <f>IF(COUNTA($B108:$T108)&gt;0,MID(IF($D108="","",IF($D108&lt;&gt;TRIM($D108),"; Name: extra spaces","")&amp;IF(SUMPRODUCT(--ISNUMBER(FIND(" "&amp;{"a","b","c","d","e","f","g","h","i","j","k","l","m","n","o","p","q","r","s","t","u","v","w","x","y","z"}," "&amp;$D108)))&gt;0,"; Name: small first letter",""))&amp;IF($H108="","",IF($H108&lt;&gt;TRIM($H108),"; Mother: extra spaces","")&amp;IF(SUMPRODUCT(--ISNUMBER(FIND(" "&amp;{"a","b","c","d","e","f","g","h","i","j","k","l","m","n","o","p","q","r","s","t","u","v","w","x","y","z"}," "&amp;$H108)))&gt;0,"; Mother: small first letter",""))&amp;IF($I108="","",IF($I108&lt;&gt;TRIM($I108),"; Father: extra spaces","")&amp;IF(SUMPRODUCT(--ISNUMBER(FIND(" "&amp;{"a","b","c","d","e","f","g","h","i","j","k","l","m","n","o","p","q","r","s","t","u","v","w","x","y","z"}," "&amp;$I108)))&gt;0,"; Father: small first letter",""))&amp;IF($J108="","",IF($J108&lt;&gt;TRIM($J108),"; Guardian: extra spaces","")&amp;IF(SUMPRODUCT(--ISNUMBER(FIND(" "&amp;{"a","b","c","d","e","f","g","h","i","j","k","l","m","n","o","p","q","r","s","t","u","v","w","x","y","z"}," "&amp;$J108)))&gt;0,"; Guardian: small first letter","")),3,300),"")</f>
        <v/>
      </c>
      <c r="X108" s="23" t="str">
        <f>IF(OR(NOT(COUNTA($B108:$T108)&gt;0),$F108=""),"",IF(NOT(ISNUMBER($F108)),"Not a date",IF(OR((YEAR(Setup!$B$8)-YEAR($F108)-IF(OR(MONTH($F108)&gt;MONTH(Setup!$B$8),AND(MONTH($F108)=MONTH(Setup!$B$8),DAY($F108)&gt;DAY(Setup!$B$8))),1,0))&lt;Setup!$B$11,(YEAR(Setup!$B$8)-YEAR($F108)-IF(OR(MONTH($F108)&gt;MONTH(Setup!$B$8),AND(MONTH($F108)=MONTH(Setup!$B$8),DAY($F108)&gt;DAY(Setup!$B$8))),1,0))&gt;Setup!$C$11),"Age "&amp;(YEAR(Setup!$B$8)-YEAR($F108)-IF(OR(MONTH($F108)&gt;MONTH(Setup!$B$8),AND(MONTH($F108)=MONTH(Setup!$B$8),DAY($F108)&gt;DAY(Setup!$B$8))),1,0))&amp;": check the date","")))</f>
        <v/>
      </c>
      <c r="Y108" s="23" t="str">
        <f>IF(COUNTA($B108:$T108)&gt;0,IF($M108="","English or Modern English missing",""),"")</f>
        <v/>
      </c>
      <c r="Z108" s="23" t="str">
        <f>IF(COUNTA($B108:$T108)&gt;0,IF(COUNTA($N108:$R108)&lt;4,"Needs 4 or 5, has "&amp;COUNTA($N108:$R108),""),"")</f>
        <v/>
      </c>
      <c r="AA108" s="23" t="str">
        <f>IF(COUNTA($B108:$T108)&gt;0,MID(IF(SUM($AD108)=0,"","; "&amp;INDEX(Subjects!$O$5:$O$29,$AE108)&amp;" with "&amp;INDEX(Subjects!$P$5:$P$29,$AE108)&amp;IF($AD108&gt;1," (+"&amp;($AD108-1)&amp;" more)",""))&amp;IF(SUMPRODUCT(($M108:$R108&lt;&gt;"")*(COUNTIF($M108:$R108,$M108:$R108&amp;"")&gt;1))&gt;0,"; Same subject twice",""),3,300),"")</f>
        <v/>
      </c>
      <c r="AB108" s="23" t="str">
        <f>IF(COUNTA($B108:$T108)&gt;0,MID(IF($S108&lt;&gt;"Y","; Photo","")&amp;IF($T108&lt;&gt;"Y","; Signature",""),3,50),"")</f>
        <v/>
      </c>
      <c r="AC108" s="24" t="str">
        <f>IF(COUNTA($B108:$T108)&gt;0,IF(SUMPRODUCT(--($V108:$AB108&lt;&gt;""))=0,"OK",SUMPRODUCT(--($V108:$AB108&lt;&gt;""))&amp;" to fix"),"")</f>
        <v/>
      </c>
      <c r="AD108" s="25" t="str">
        <f>IF(COUNTA($B108:$T108)&gt;0,SUMPRODUCT((Subjects!$O$5:$O$29&lt;&gt;"")*(Subjects!$P$5:$P$29&lt;&gt;"")*(COUNTIF($M108:$R108,Subjects!$O$5:$O$29&amp;"")&gt;0)*(COUNTIF($M108:$R108,Subjects!$P$5:$P$29&amp;"")&gt;0)),"")</f>
        <v/>
      </c>
      <c r="AE108" s="25" t="str">
        <f>IF(SUM($AD108)=0,"",LOOKUP(2,1/((Subjects!$O$5:$O$29&lt;&gt;"")*(Subjects!$P$5:$P$29&lt;&gt;"")*(COUNTIF($M108:$R108,Subjects!$O$5:$O$29&amp;"")&gt;0)*(COUNTIF($M108:$R108,Subjects!$P$5:$P$29&amp;"")&gt;0)),Subjects!$Q$5:$Q$29))</f>
        <v/>
      </c>
    </row>
    <row r="109" spans="1:31" x14ac:dyDescent="0.25">
      <c r="A109" s="19">
        <v>104</v>
      </c>
      <c r="B109" s="8"/>
      <c r="C109" s="20"/>
      <c r="D109" s="4"/>
      <c r="E109" s="8"/>
      <c r="F109" s="21"/>
      <c r="G109" s="8"/>
      <c r="H109" s="4"/>
      <c r="I109" s="4"/>
      <c r="J109" s="4"/>
      <c r="K109" s="8"/>
      <c r="L109" s="20"/>
      <c r="M109" s="4"/>
      <c r="N109" s="4"/>
      <c r="O109" s="4"/>
      <c r="P109" s="4"/>
      <c r="Q109" s="4"/>
      <c r="R109" s="4"/>
      <c r="S109" s="8"/>
      <c r="T109" s="8"/>
      <c r="U109" s="22" t="str">
        <f>IF(COUNTA($B109:$T109)&gt;0,COUNTA($M109:$R109),"")</f>
        <v/>
      </c>
      <c r="V109" s="23" t="str">
        <f>IF(COUNTA($B109:$T109)&gt;0,MID(IF($B109="","; Section","")&amp;IF($C109="","; Admission no.","")&amp;IF($D109="","; Name","")&amp;IF($E109="","; Gender","")&amp;IF($F109="","; Date of birth","")&amp;IF($G109="","; Nationality","")&amp;IF(COUNTA($H109:$J109)=0,"; Parent or guardian","")&amp;IF($K109="","; Class X board","")&amp;IF(AND($K109="Other board",$L109=""),"; Eligibility no.",""),3,300),"")</f>
        <v/>
      </c>
      <c r="W109" s="23" t="str">
        <f>IF(COUNTA($B109:$T109)&gt;0,MID(IF($D109="","",IF($D109&lt;&gt;TRIM($D109),"; Name: extra spaces","")&amp;IF(SUMPRODUCT(--ISNUMBER(FIND(" "&amp;{"a","b","c","d","e","f","g","h","i","j","k","l","m","n","o","p","q","r","s","t","u","v","w","x","y","z"}," "&amp;$D109)))&gt;0,"; Name: small first letter",""))&amp;IF($H109="","",IF($H109&lt;&gt;TRIM($H109),"; Mother: extra spaces","")&amp;IF(SUMPRODUCT(--ISNUMBER(FIND(" "&amp;{"a","b","c","d","e","f","g","h","i","j","k","l","m","n","o","p","q","r","s","t","u","v","w","x","y","z"}," "&amp;$H109)))&gt;0,"; Mother: small first letter",""))&amp;IF($I109="","",IF($I109&lt;&gt;TRIM($I109),"; Father: extra spaces","")&amp;IF(SUMPRODUCT(--ISNUMBER(FIND(" "&amp;{"a","b","c","d","e","f","g","h","i","j","k","l","m","n","o","p","q","r","s","t","u","v","w","x","y","z"}," "&amp;$I109)))&gt;0,"; Father: small first letter",""))&amp;IF($J109="","",IF($J109&lt;&gt;TRIM($J109),"; Guardian: extra spaces","")&amp;IF(SUMPRODUCT(--ISNUMBER(FIND(" "&amp;{"a","b","c","d","e","f","g","h","i","j","k","l","m","n","o","p","q","r","s","t","u","v","w","x","y","z"}," "&amp;$J109)))&gt;0,"; Guardian: small first letter","")),3,300),"")</f>
        <v/>
      </c>
      <c r="X109" s="23" t="str">
        <f>IF(OR(NOT(COUNTA($B109:$T109)&gt;0),$F109=""),"",IF(NOT(ISNUMBER($F109)),"Not a date",IF(OR((YEAR(Setup!$B$8)-YEAR($F109)-IF(OR(MONTH($F109)&gt;MONTH(Setup!$B$8),AND(MONTH($F109)=MONTH(Setup!$B$8),DAY($F109)&gt;DAY(Setup!$B$8))),1,0))&lt;Setup!$B$11,(YEAR(Setup!$B$8)-YEAR($F109)-IF(OR(MONTH($F109)&gt;MONTH(Setup!$B$8),AND(MONTH($F109)=MONTH(Setup!$B$8),DAY($F109)&gt;DAY(Setup!$B$8))),1,0))&gt;Setup!$C$11),"Age "&amp;(YEAR(Setup!$B$8)-YEAR($F109)-IF(OR(MONTH($F109)&gt;MONTH(Setup!$B$8),AND(MONTH($F109)=MONTH(Setup!$B$8),DAY($F109)&gt;DAY(Setup!$B$8))),1,0))&amp;": check the date","")))</f>
        <v/>
      </c>
      <c r="Y109" s="23" t="str">
        <f>IF(COUNTA($B109:$T109)&gt;0,IF($M109="","English or Modern English missing",""),"")</f>
        <v/>
      </c>
      <c r="Z109" s="23" t="str">
        <f>IF(COUNTA($B109:$T109)&gt;0,IF(COUNTA($N109:$R109)&lt;4,"Needs 4 or 5, has "&amp;COUNTA($N109:$R109),""),"")</f>
        <v/>
      </c>
      <c r="AA109" s="23" t="str">
        <f>IF(COUNTA($B109:$T109)&gt;0,MID(IF(SUM($AD109)=0,"","; "&amp;INDEX(Subjects!$O$5:$O$29,$AE109)&amp;" with "&amp;INDEX(Subjects!$P$5:$P$29,$AE109)&amp;IF($AD109&gt;1," (+"&amp;($AD109-1)&amp;" more)",""))&amp;IF(SUMPRODUCT(($M109:$R109&lt;&gt;"")*(COUNTIF($M109:$R109,$M109:$R109&amp;"")&gt;1))&gt;0,"; Same subject twice",""),3,300),"")</f>
        <v/>
      </c>
      <c r="AB109" s="23" t="str">
        <f>IF(COUNTA($B109:$T109)&gt;0,MID(IF($S109&lt;&gt;"Y","; Photo","")&amp;IF($T109&lt;&gt;"Y","; Signature",""),3,50),"")</f>
        <v/>
      </c>
      <c r="AC109" s="24" t="str">
        <f>IF(COUNTA($B109:$T109)&gt;0,IF(SUMPRODUCT(--($V109:$AB109&lt;&gt;""))=0,"OK",SUMPRODUCT(--($V109:$AB109&lt;&gt;""))&amp;" to fix"),"")</f>
        <v/>
      </c>
      <c r="AD109" s="25" t="str">
        <f>IF(COUNTA($B109:$T109)&gt;0,SUMPRODUCT((Subjects!$O$5:$O$29&lt;&gt;"")*(Subjects!$P$5:$P$29&lt;&gt;"")*(COUNTIF($M109:$R109,Subjects!$O$5:$O$29&amp;"")&gt;0)*(COUNTIF($M109:$R109,Subjects!$P$5:$P$29&amp;"")&gt;0)),"")</f>
        <v/>
      </c>
      <c r="AE109" s="25" t="str">
        <f>IF(SUM($AD109)=0,"",LOOKUP(2,1/((Subjects!$O$5:$O$29&lt;&gt;"")*(Subjects!$P$5:$P$29&lt;&gt;"")*(COUNTIF($M109:$R109,Subjects!$O$5:$O$29&amp;"")&gt;0)*(COUNTIF($M109:$R109,Subjects!$P$5:$P$29&amp;"")&gt;0)),Subjects!$Q$5:$Q$29))</f>
        <v/>
      </c>
    </row>
    <row r="110" spans="1:31" x14ac:dyDescent="0.25">
      <c r="A110" s="19">
        <v>105</v>
      </c>
      <c r="B110" s="8"/>
      <c r="C110" s="20"/>
      <c r="D110" s="4"/>
      <c r="E110" s="8"/>
      <c r="F110" s="21"/>
      <c r="G110" s="8"/>
      <c r="H110" s="4"/>
      <c r="I110" s="4"/>
      <c r="J110" s="4"/>
      <c r="K110" s="8"/>
      <c r="L110" s="20"/>
      <c r="M110" s="4"/>
      <c r="N110" s="4"/>
      <c r="O110" s="4"/>
      <c r="P110" s="4"/>
      <c r="Q110" s="4"/>
      <c r="R110" s="4"/>
      <c r="S110" s="8"/>
      <c r="T110" s="8"/>
      <c r="U110" s="22" t="str">
        <f>IF(COUNTA($B110:$T110)&gt;0,COUNTA($M110:$R110),"")</f>
        <v/>
      </c>
      <c r="V110" s="23" t="str">
        <f>IF(COUNTA($B110:$T110)&gt;0,MID(IF($B110="","; Section","")&amp;IF($C110="","; Admission no.","")&amp;IF($D110="","; Name","")&amp;IF($E110="","; Gender","")&amp;IF($F110="","; Date of birth","")&amp;IF($G110="","; Nationality","")&amp;IF(COUNTA($H110:$J110)=0,"; Parent or guardian","")&amp;IF($K110="","; Class X board","")&amp;IF(AND($K110="Other board",$L110=""),"; Eligibility no.",""),3,300),"")</f>
        <v/>
      </c>
      <c r="W110" s="23" t="str">
        <f>IF(COUNTA($B110:$T110)&gt;0,MID(IF($D110="","",IF($D110&lt;&gt;TRIM($D110),"; Name: extra spaces","")&amp;IF(SUMPRODUCT(--ISNUMBER(FIND(" "&amp;{"a","b","c","d","e","f","g","h","i","j","k","l","m","n","o","p","q","r","s","t","u","v","w","x","y","z"}," "&amp;$D110)))&gt;0,"; Name: small first letter",""))&amp;IF($H110="","",IF($H110&lt;&gt;TRIM($H110),"; Mother: extra spaces","")&amp;IF(SUMPRODUCT(--ISNUMBER(FIND(" "&amp;{"a","b","c","d","e","f","g","h","i","j","k","l","m","n","o","p","q","r","s","t","u","v","w","x","y","z"}," "&amp;$H110)))&gt;0,"; Mother: small first letter",""))&amp;IF($I110="","",IF($I110&lt;&gt;TRIM($I110),"; Father: extra spaces","")&amp;IF(SUMPRODUCT(--ISNUMBER(FIND(" "&amp;{"a","b","c","d","e","f","g","h","i","j","k","l","m","n","o","p","q","r","s","t","u","v","w","x","y","z"}," "&amp;$I110)))&gt;0,"; Father: small first letter",""))&amp;IF($J110="","",IF($J110&lt;&gt;TRIM($J110),"; Guardian: extra spaces","")&amp;IF(SUMPRODUCT(--ISNUMBER(FIND(" "&amp;{"a","b","c","d","e","f","g","h","i","j","k","l","m","n","o","p","q","r","s","t","u","v","w","x","y","z"}," "&amp;$J110)))&gt;0,"; Guardian: small first letter","")),3,300),"")</f>
        <v/>
      </c>
      <c r="X110" s="23" t="str">
        <f>IF(OR(NOT(COUNTA($B110:$T110)&gt;0),$F110=""),"",IF(NOT(ISNUMBER($F110)),"Not a date",IF(OR((YEAR(Setup!$B$8)-YEAR($F110)-IF(OR(MONTH($F110)&gt;MONTH(Setup!$B$8),AND(MONTH($F110)=MONTH(Setup!$B$8),DAY($F110)&gt;DAY(Setup!$B$8))),1,0))&lt;Setup!$B$11,(YEAR(Setup!$B$8)-YEAR($F110)-IF(OR(MONTH($F110)&gt;MONTH(Setup!$B$8),AND(MONTH($F110)=MONTH(Setup!$B$8),DAY($F110)&gt;DAY(Setup!$B$8))),1,0))&gt;Setup!$C$11),"Age "&amp;(YEAR(Setup!$B$8)-YEAR($F110)-IF(OR(MONTH($F110)&gt;MONTH(Setup!$B$8),AND(MONTH($F110)=MONTH(Setup!$B$8),DAY($F110)&gt;DAY(Setup!$B$8))),1,0))&amp;": check the date","")))</f>
        <v/>
      </c>
      <c r="Y110" s="23" t="str">
        <f>IF(COUNTA($B110:$T110)&gt;0,IF($M110="","English or Modern English missing",""),"")</f>
        <v/>
      </c>
      <c r="Z110" s="23" t="str">
        <f>IF(COUNTA($B110:$T110)&gt;0,IF(COUNTA($N110:$R110)&lt;4,"Needs 4 or 5, has "&amp;COUNTA($N110:$R110),""),"")</f>
        <v/>
      </c>
      <c r="AA110" s="23" t="str">
        <f>IF(COUNTA($B110:$T110)&gt;0,MID(IF(SUM($AD110)=0,"","; "&amp;INDEX(Subjects!$O$5:$O$29,$AE110)&amp;" with "&amp;INDEX(Subjects!$P$5:$P$29,$AE110)&amp;IF($AD110&gt;1," (+"&amp;($AD110-1)&amp;" more)",""))&amp;IF(SUMPRODUCT(($M110:$R110&lt;&gt;"")*(COUNTIF($M110:$R110,$M110:$R110&amp;"")&gt;1))&gt;0,"; Same subject twice",""),3,300),"")</f>
        <v/>
      </c>
      <c r="AB110" s="23" t="str">
        <f>IF(COUNTA($B110:$T110)&gt;0,MID(IF($S110&lt;&gt;"Y","; Photo","")&amp;IF($T110&lt;&gt;"Y","; Signature",""),3,50),"")</f>
        <v/>
      </c>
      <c r="AC110" s="24" t="str">
        <f>IF(COUNTA($B110:$T110)&gt;0,IF(SUMPRODUCT(--($V110:$AB110&lt;&gt;""))=0,"OK",SUMPRODUCT(--($V110:$AB110&lt;&gt;""))&amp;" to fix"),"")</f>
        <v/>
      </c>
      <c r="AD110" s="25" t="str">
        <f>IF(COUNTA($B110:$T110)&gt;0,SUMPRODUCT((Subjects!$O$5:$O$29&lt;&gt;"")*(Subjects!$P$5:$P$29&lt;&gt;"")*(COUNTIF($M110:$R110,Subjects!$O$5:$O$29&amp;"")&gt;0)*(COUNTIF($M110:$R110,Subjects!$P$5:$P$29&amp;"")&gt;0)),"")</f>
        <v/>
      </c>
      <c r="AE110" s="25" t="str">
        <f>IF(SUM($AD110)=0,"",LOOKUP(2,1/((Subjects!$O$5:$O$29&lt;&gt;"")*(Subjects!$P$5:$P$29&lt;&gt;"")*(COUNTIF($M110:$R110,Subjects!$O$5:$O$29&amp;"")&gt;0)*(COUNTIF($M110:$R110,Subjects!$P$5:$P$29&amp;"")&gt;0)),Subjects!$Q$5:$Q$29))</f>
        <v/>
      </c>
    </row>
    <row r="111" spans="1:31" x14ac:dyDescent="0.25">
      <c r="A111" s="19">
        <v>106</v>
      </c>
      <c r="B111" s="8"/>
      <c r="C111" s="20"/>
      <c r="D111" s="4"/>
      <c r="E111" s="8"/>
      <c r="F111" s="21"/>
      <c r="G111" s="8"/>
      <c r="H111" s="4"/>
      <c r="I111" s="4"/>
      <c r="J111" s="4"/>
      <c r="K111" s="8"/>
      <c r="L111" s="20"/>
      <c r="M111" s="4"/>
      <c r="N111" s="4"/>
      <c r="O111" s="4"/>
      <c r="P111" s="4"/>
      <c r="Q111" s="4"/>
      <c r="R111" s="4"/>
      <c r="S111" s="8"/>
      <c r="T111" s="8"/>
      <c r="U111" s="22" t="str">
        <f>IF(COUNTA($B111:$T111)&gt;0,COUNTA($M111:$R111),"")</f>
        <v/>
      </c>
      <c r="V111" s="23" t="str">
        <f>IF(COUNTA($B111:$T111)&gt;0,MID(IF($B111="","; Section","")&amp;IF($C111="","; Admission no.","")&amp;IF($D111="","; Name","")&amp;IF($E111="","; Gender","")&amp;IF($F111="","; Date of birth","")&amp;IF($G111="","; Nationality","")&amp;IF(COUNTA($H111:$J111)=0,"; Parent or guardian","")&amp;IF($K111="","; Class X board","")&amp;IF(AND($K111="Other board",$L111=""),"; Eligibility no.",""),3,300),"")</f>
        <v/>
      </c>
      <c r="W111" s="23" t="str">
        <f>IF(COUNTA($B111:$T111)&gt;0,MID(IF($D111="","",IF($D111&lt;&gt;TRIM($D111),"; Name: extra spaces","")&amp;IF(SUMPRODUCT(--ISNUMBER(FIND(" "&amp;{"a","b","c","d","e","f","g","h","i","j","k","l","m","n","o","p","q","r","s","t","u","v","w","x","y","z"}," "&amp;$D111)))&gt;0,"; Name: small first letter",""))&amp;IF($H111="","",IF($H111&lt;&gt;TRIM($H111),"; Mother: extra spaces","")&amp;IF(SUMPRODUCT(--ISNUMBER(FIND(" "&amp;{"a","b","c","d","e","f","g","h","i","j","k","l","m","n","o","p","q","r","s","t","u","v","w","x","y","z"}," "&amp;$H111)))&gt;0,"; Mother: small first letter",""))&amp;IF($I111="","",IF($I111&lt;&gt;TRIM($I111),"; Father: extra spaces","")&amp;IF(SUMPRODUCT(--ISNUMBER(FIND(" "&amp;{"a","b","c","d","e","f","g","h","i","j","k","l","m","n","o","p","q","r","s","t","u","v","w","x","y","z"}," "&amp;$I111)))&gt;0,"; Father: small first letter",""))&amp;IF($J111="","",IF($J111&lt;&gt;TRIM($J111),"; Guardian: extra spaces","")&amp;IF(SUMPRODUCT(--ISNUMBER(FIND(" "&amp;{"a","b","c","d","e","f","g","h","i","j","k","l","m","n","o","p","q","r","s","t","u","v","w","x","y","z"}," "&amp;$J111)))&gt;0,"; Guardian: small first letter","")),3,300),"")</f>
        <v/>
      </c>
      <c r="X111" s="23" t="str">
        <f>IF(OR(NOT(COUNTA($B111:$T111)&gt;0),$F111=""),"",IF(NOT(ISNUMBER($F111)),"Not a date",IF(OR((YEAR(Setup!$B$8)-YEAR($F111)-IF(OR(MONTH($F111)&gt;MONTH(Setup!$B$8),AND(MONTH($F111)=MONTH(Setup!$B$8),DAY($F111)&gt;DAY(Setup!$B$8))),1,0))&lt;Setup!$B$11,(YEAR(Setup!$B$8)-YEAR($F111)-IF(OR(MONTH($F111)&gt;MONTH(Setup!$B$8),AND(MONTH($F111)=MONTH(Setup!$B$8),DAY($F111)&gt;DAY(Setup!$B$8))),1,0))&gt;Setup!$C$11),"Age "&amp;(YEAR(Setup!$B$8)-YEAR($F111)-IF(OR(MONTH($F111)&gt;MONTH(Setup!$B$8),AND(MONTH($F111)=MONTH(Setup!$B$8),DAY($F111)&gt;DAY(Setup!$B$8))),1,0))&amp;": check the date","")))</f>
        <v/>
      </c>
      <c r="Y111" s="23" t="str">
        <f>IF(COUNTA($B111:$T111)&gt;0,IF($M111="","English or Modern English missing",""),"")</f>
        <v/>
      </c>
      <c r="Z111" s="23" t="str">
        <f>IF(COUNTA($B111:$T111)&gt;0,IF(COUNTA($N111:$R111)&lt;4,"Needs 4 or 5, has "&amp;COUNTA($N111:$R111),""),"")</f>
        <v/>
      </c>
      <c r="AA111" s="23" t="str">
        <f>IF(COUNTA($B111:$T111)&gt;0,MID(IF(SUM($AD111)=0,"","; "&amp;INDEX(Subjects!$O$5:$O$29,$AE111)&amp;" with "&amp;INDEX(Subjects!$P$5:$P$29,$AE111)&amp;IF($AD111&gt;1," (+"&amp;($AD111-1)&amp;" more)",""))&amp;IF(SUMPRODUCT(($M111:$R111&lt;&gt;"")*(COUNTIF($M111:$R111,$M111:$R111&amp;"")&gt;1))&gt;0,"; Same subject twice",""),3,300),"")</f>
        <v/>
      </c>
      <c r="AB111" s="23" t="str">
        <f>IF(COUNTA($B111:$T111)&gt;0,MID(IF($S111&lt;&gt;"Y","; Photo","")&amp;IF($T111&lt;&gt;"Y","; Signature",""),3,50),"")</f>
        <v/>
      </c>
      <c r="AC111" s="24" t="str">
        <f>IF(COUNTA($B111:$T111)&gt;0,IF(SUMPRODUCT(--($V111:$AB111&lt;&gt;""))=0,"OK",SUMPRODUCT(--($V111:$AB111&lt;&gt;""))&amp;" to fix"),"")</f>
        <v/>
      </c>
      <c r="AD111" s="25" t="str">
        <f>IF(COUNTA($B111:$T111)&gt;0,SUMPRODUCT((Subjects!$O$5:$O$29&lt;&gt;"")*(Subjects!$P$5:$P$29&lt;&gt;"")*(COUNTIF($M111:$R111,Subjects!$O$5:$O$29&amp;"")&gt;0)*(COUNTIF($M111:$R111,Subjects!$P$5:$P$29&amp;"")&gt;0)),"")</f>
        <v/>
      </c>
      <c r="AE111" s="25" t="str">
        <f>IF(SUM($AD111)=0,"",LOOKUP(2,1/((Subjects!$O$5:$O$29&lt;&gt;"")*(Subjects!$P$5:$P$29&lt;&gt;"")*(COUNTIF($M111:$R111,Subjects!$O$5:$O$29&amp;"")&gt;0)*(COUNTIF($M111:$R111,Subjects!$P$5:$P$29&amp;"")&gt;0)),Subjects!$Q$5:$Q$29))</f>
        <v/>
      </c>
    </row>
    <row r="112" spans="1:31" x14ac:dyDescent="0.25">
      <c r="A112" s="19">
        <v>107</v>
      </c>
      <c r="B112" s="8"/>
      <c r="C112" s="20"/>
      <c r="D112" s="4"/>
      <c r="E112" s="8"/>
      <c r="F112" s="21"/>
      <c r="G112" s="8"/>
      <c r="H112" s="4"/>
      <c r="I112" s="4"/>
      <c r="J112" s="4"/>
      <c r="K112" s="8"/>
      <c r="L112" s="20"/>
      <c r="M112" s="4"/>
      <c r="N112" s="4"/>
      <c r="O112" s="4"/>
      <c r="P112" s="4"/>
      <c r="Q112" s="4"/>
      <c r="R112" s="4"/>
      <c r="S112" s="8"/>
      <c r="T112" s="8"/>
      <c r="U112" s="22" t="str">
        <f>IF(COUNTA($B112:$T112)&gt;0,COUNTA($M112:$R112),"")</f>
        <v/>
      </c>
      <c r="V112" s="23" t="str">
        <f>IF(COUNTA($B112:$T112)&gt;0,MID(IF($B112="","; Section","")&amp;IF($C112="","; Admission no.","")&amp;IF($D112="","; Name","")&amp;IF($E112="","; Gender","")&amp;IF($F112="","; Date of birth","")&amp;IF($G112="","; Nationality","")&amp;IF(COUNTA($H112:$J112)=0,"; Parent or guardian","")&amp;IF($K112="","; Class X board","")&amp;IF(AND($K112="Other board",$L112=""),"; Eligibility no.",""),3,300),"")</f>
        <v/>
      </c>
      <c r="W112" s="23" t="str">
        <f>IF(COUNTA($B112:$T112)&gt;0,MID(IF($D112="","",IF($D112&lt;&gt;TRIM($D112),"; Name: extra spaces","")&amp;IF(SUMPRODUCT(--ISNUMBER(FIND(" "&amp;{"a","b","c","d","e","f","g","h","i","j","k","l","m","n","o","p","q","r","s","t","u","v","w","x","y","z"}," "&amp;$D112)))&gt;0,"; Name: small first letter",""))&amp;IF($H112="","",IF($H112&lt;&gt;TRIM($H112),"; Mother: extra spaces","")&amp;IF(SUMPRODUCT(--ISNUMBER(FIND(" "&amp;{"a","b","c","d","e","f","g","h","i","j","k","l","m","n","o","p","q","r","s","t","u","v","w","x","y","z"}," "&amp;$H112)))&gt;0,"; Mother: small first letter",""))&amp;IF($I112="","",IF($I112&lt;&gt;TRIM($I112),"; Father: extra spaces","")&amp;IF(SUMPRODUCT(--ISNUMBER(FIND(" "&amp;{"a","b","c","d","e","f","g","h","i","j","k","l","m","n","o","p","q","r","s","t","u","v","w","x","y","z"}," "&amp;$I112)))&gt;0,"; Father: small first letter",""))&amp;IF($J112="","",IF($J112&lt;&gt;TRIM($J112),"; Guardian: extra spaces","")&amp;IF(SUMPRODUCT(--ISNUMBER(FIND(" "&amp;{"a","b","c","d","e","f","g","h","i","j","k","l","m","n","o","p","q","r","s","t","u","v","w","x","y","z"}," "&amp;$J112)))&gt;0,"; Guardian: small first letter","")),3,300),"")</f>
        <v/>
      </c>
      <c r="X112" s="23" t="str">
        <f>IF(OR(NOT(COUNTA($B112:$T112)&gt;0),$F112=""),"",IF(NOT(ISNUMBER($F112)),"Not a date",IF(OR((YEAR(Setup!$B$8)-YEAR($F112)-IF(OR(MONTH($F112)&gt;MONTH(Setup!$B$8),AND(MONTH($F112)=MONTH(Setup!$B$8),DAY($F112)&gt;DAY(Setup!$B$8))),1,0))&lt;Setup!$B$11,(YEAR(Setup!$B$8)-YEAR($F112)-IF(OR(MONTH($F112)&gt;MONTH(Setup!$B$8),AND(MONTH($F112)=MONTH(Setup!$B$8),DAY($F112)&gt;DAY(Setup!$B$8))),1,0))&gt;Setup!$C$11),"Age "&amp;(YEAR(Setup!$B$8)-YEAR($F112)-IF(OR(MONTH($F112)&gt;MONTH(Setup!$B$8),AND(MONTH($F112)=MONTH(Setup!$B$8),DAY($F112)&gt;DAY(Setup!$B$8))),1,0))&amp;": check the date","")))</f>
        <v/>
      </c>
      <c r="Y112" s="23" t="str">
        <f>IF(COUNTA($B112:$T112)&gt;0,IF($M112="","English or Modern English missing",""),"")</f>
        <v/>
      </c>
      <c r="Z112" s="23" t="str">
        <f>IF(COUNTA($B112:$T112)&gt;0,IF(COUNTA($N112:$R112)&lt;4,"Needs 4 or 5, has "&amp;COUNTA($N112:$R112),""),"")</f>
        <v/>
      </c>
      <c r="AA112" s="23" t="str">
        <f>IF(COUNTA($B112:$T112)&gt;0,MID(IF(SUM($AD112)=0,"","; "&amp;INDEX(Subjects!$O$5:$O$29,$AE112)&amp;" with "&amp;INDEX(Subjects!$P$5:$P$29,$AE112)&amp;IF($AD112&gt;1," (+"&amp;($AD112-1)&amp;" more)",""))&amp;IF(SUMPRODUCT(($M112:$R112&lt;&gt;"")*(COUNTIF($M112:$R112,$M112:$R112&amp;"")&gt;1))&gt;0,"; Same subject twice",""),3,300),"")</f>
        <v/>
      </c>
      <c r="AB112" s="23" t="str">
        <f>IF(COUNTA($B112:$T112)&gt;0,MID(IF($S112&lt;&gt;"Y","; Photo","")&amp;IF($T112&lt;&gt;"Y","; Signature",""),3,50),"")</f>
        <v/>
      </c>
      <c r="AC112" s="24" t="str">
        <f>IF(COUNTA($B112:$T112)&gt;0,IF(SUMPRODUCT(--($V112:$AB112&lt;&gt;""))=0,"OK",SUMPRODUCT(--($V112:$AB112&lt;&gt;""))&amp;" to fix"),"")</f>
        <v/>
      </c>
      <c r="AD112" s="25" t="str">
        <f>IF(COUNTA($B112:$T112)&gt;0,SUMPRODUCT((Subjects!$O$5:$O$29&lt;&gt;"")*(Subjects!$P$5:$P$29&lt;&gt;"")*(COUNTIF($M112:$R112,Subjects!$O$5:$O$29&amp;"")&gt;0)*(COUNTIF($M112:$R112,Subjects!$P$5:$P$29&amp;"")&gt;0)),"")</f>
        <v/>
      </c>
      <c r="AE112" s="25" t="str">
        <f>IF(SUM($AD112)=0,"",LOOKUP(2,1/((Subjects!$O$5:$O$29&lt;&gt;"")*(Subjects!$P$5:$P$29&lt;&gt;"")*(COUNTIF($M112:$R112,Subjects!$O$5:$O$29&amp;"")&gt;0)*(COUNTIF($M112:$R112,Subjects!$P$5:$P$29&amp;"")&gt;0)),Subjects!$Q$5:$Q$29))</f>
        <v/>
      </c>
    </row>
    <row r="113" spans="1:31" x14ac:dyDescent="0.25">
      <c r="A113" s="19">
        <v>108</v>
      </c>
      <c r="B113" s="8"/>
      <c r="C113" s="20"/>
      <c r="D113" s="4"/>
      <c r="E113" s="8"/>
      <c r="F113" s="21"/>
      <c r="G113" s="8"/>
      <c r="H113" s="4"/>
      <c r="I113" s="4"/>
      <c r="J113" s="4"/>
      <c r="K113" s="8"/>
      <c r="L113" s="20"/>
      <c r="M113" s="4"/>
      <c r="N113" s="4"/>
      <c r="O113" s="4"/>
      <c r="P113" s="4"/>
      <c r="Q113" s="4"/>
      <c r="R113" s="4"/>
      <c r="S113" s="8"/>
      <c r="T113" s="8"/>
      <c r="U113" s="22" t="str">
        <f>IF(COUNTA($B113:$T113)&gt;0,COUNTA($M113:$R113),"")</f>
        <v/>
      </c>
      <c r="V113" s="23" t="str">
        <f>IF(COUNTA($B113:$T113)&gt;0,MID(IF($B113="","; Section","")&amp;IF($C113="","; Admission no.","")&amp;IF($D113="","; Name","")&amp;IF($E113="","; Gender","")&amp;IF($F113="","; Date of birth","")&amp;IF($G113="","; Nationality","")&amp;IF(COUNTA($H113:$J113)=0,"; Parent or guardian","")&amp;IF($K113="","; Class X board","")&amp;IF(AND($K113="Other board",$L113=""),"; Eligibility no.",""),3,300),"")</f>
        <v/>
      </c>
      <c r="W113" s="23" t="str">
        <f>IF(COUNTA($B113:$T113)&gt;0,MID(IF($D113="","",IF($D113&lt;&gt;TRIM($D113),"; Name: extra spaces","")&amp;IF(SUMPRODUCT(--ISNUMBER(FIND(" "&amp;{"a","b","c","d","e","f","g","h","i","j","k","l","m","n","o","p","q","r","s","t","u","v","w","x","y","z"}," "&amp;$D113)))&gt;0,"; Name: small first letter",""))&amp;IF($H113="","",IF($H113&lt;&gt;TRIM($H113),"; Mother: extra spaces","")&amp;IF(SUMPRODUCT(--ISNUMBER(FIND(" "&amp;{"a","b","c","d","e","f","g","h","i","j","k","l","m","n","o","p","q","r","s","t","u","v","w","x","y","z"}," "&amp;$H113)))&gt;0,"; Mother: small first letter",""))&amp;IF($I113="","",IF($I113&lt;&gt;TRIM($I113),"; Father: extra spaces","")&amp;IF(SUMPRODUCT(--ISNUMBER(FIND(" "&amp;{"a","b","c","d","e","f","g","h","i","j","k","l","m","n","o","p","q","r","s","t","u","v","w","x","y","z"}," "&amp;$I113)))&gt;0,"; Father: small first letter",""))&amp;IF($J113="","",IF($J113&lt;&gt;TRIM($J113),"; Guardian: extra spaces","")&amp;IF(SUMPRODUCT(--ISNUMBER(FIND(" "&amp;{"a","b","c","d","e","f","g","h","i","j","k","l","m","n","o","p","q","r","s","t","u","v","w","x","y","z"}," "&amp;$J113)))&gt;0,"; Guardian: small first letter","")),3,300),"")</f>
        <v/>
      </c>
      <c r="X113" s="23" t="str">
        <f>IF(OR(NOT(COUNTA($B113:$T113)&gt;0),$F113=""),"",IF(NOT(ISNUMBER($F113)),"Not a date",IF(OR((YEAR(Setup!$B$8)-YEAR($F113)-IF(OR(MONTH($F113)&gt;MONTH(Setup!$B$8),AND(MONTH($F113)=MONTH(Setup!$B$8),DAY($F113)&gt;DAY(Setup!$B$8))),1,0))&lt;Setup!$B$11,(YEAR(Setup!$B$8)-YEAR($F113)-IF(OR(MONTH($F113)&gt;MONTH(Setup!$B$8),AND(MONTH($F113)=MONTH(Setup!$B$8),DAY($F113)&gt;DAY(Setup!$B$8))),1,0))&gt;Setup!$C$11),"Age "&amp;(YEAR(Setup!$B$8)-YEAR($F113)-IF(OR(MONTH($F113)&gt;MONTH(Setup!$B$8),AND(MONTH($F113)=MONTH(Setup!$B$8),DAY($F113)&gt;DAY(Setup!$B$8))),1,0))&amp;": check the date","")))</f>
        <v/>
      </c>
      <c r="Y113" s="23" t="str">
        <f>IF(COUNTA($B113:$T113)&gt;0,IF($M113="","English or Modern English missing",""),"")</f>
        <v/>
      </c>
      <c r="Z113" s="23" t="str">
        <f>IF(COUNTA($B113:$T113)&gt;0,IF(COUNTA($N113:$R113)&lt;4,"Needs 4 or 5, has "&amp;COUNTA($N113:$R113),""),"")</f>
        <v/>
      </c>
      <c r="AA113" s="23" t="str">
        <f>IF(COUNTA($B113:$T113)&gt;0,MID(IF(SUM($AD113)=0,"","; "&amp;INDEX(Subjects!$O$5:$O$29,$AE113)&amp;" with "&amp;INDEX(Subjects!$P$5:$P$29,$AE113)&amp;IF($AD113&gt;1," (+"&amp;($AD113-1)&amp;" more)",""))&amp;IF(SUMPRODUCT(($M113:$R113&lt;&gt;"")*(COUNTIF($M113:$R113,$M113:$R113&amp;"")&gt;1))&gt;0,"; Same subject twice",""),3,300),"")</f>
        <v/>
      </c>
      <c r="AB113" s="23" t="str">
        <f>IF(COUNTA($B113:$T113)&gt;0,MID(IF($S113&lt;&gt;"Y","; Photo","")&amp;IF($T113&lt;&gt;"Y","; Signature",""),3,50),"")</f>
        <v/>
      </c>
      <c r="AC113" s="24" t="str">
        <f>IF(COUNTA($B113:$T113)&gt;0,IF(SUMPRODUCT(--($V113:$AB113&lt;&gt;""))=0,"OK",SUMPRODUCT(--($V113:$AB113&lt;&gt;""))&amp;" to fix"),"")</f>
        <v/>
      </c>
      <c r="AD113" s="25" t="str">
        <f>IF(COUNTA($B113:$T113)&gt;0,SUMPRODUCT((Subjects!$O$5:$O$29&lt;&gt;"")*(Subjects!$P$5:$P$29&lt;&gt;"")*(COUNTIF($M113:$R113,Subjects!$O$5:$O$29&amp;"")&gt;0)*(COUNTIF($M113:$R113,Subjects!$P$5:$P$29&amp;"")&gt;0)),"")</f>
        <v/>
      </c>
      <c r="AE113" s="25" t="str">
        <f>IF(SUM($AD113)=0,"",LOOKUP(2,1/((Subjects!$O$5:$O$29&lt;&gt;"")*(Subjects!$P$5:$P$29&lt;&gt;"")*(COUNTIF($M113:$R113,Subjects!$O$5:$O$29&amp;"")&gt;0)*(COUNTIF($M113:$R113,Subjects!$P$5:$P$29&amp;"")&gt;0)),Subjects!$Q$5:$Q$29))</f>
        <v/>
      </c>
    </row>
    <row r="114" spans="1:31" x14ac:dyDescent="0.25">
      <c r="A114" s="19">
        <v>109</v>
      </c>
      <c r="B114" s="8"/>
      <c r="C114" s="20"/>
      <c r="D114" s="4"/>
      <c r="E114" s="8"/>
      <c r="F114" s="21"/>
      <c r="G114" s="8"/>
      <c r="H114" s="4"/>
      <c r="I114" s="4"/>
      <c r="J114" s="4"/>
      <c r="K114" s="8"/>
      <c r="L114" s="20"/>
      <c r="M114" s="4"/>
      <c r="N114" s="4"/>
      <c r="O114" s="4"/>
      <c r="P114" s="4"/>
      <c r="Q114" s="4"/>
      <c r="R114" s="4"/>
      <c r="S114" s="8"/>
      <c r="T114" s="8"/>
      <c r="U114" s="22" t="str">
        <f>IF(COUNTA($B114:$T114)&gt;0,COUNTA($M114:$R114),"")</f>
        <v/>
      </c>
      <c r="V114" s="23" t="str">
        <f>IF(COUNTA($B114:$T114)&gt;0,MID(IF($B114="","; Section","")&amp;IF($C114="","; Admission no.","")&amp;IF($D114="","; Name","")&amp;IF($E114="","; Gender","")&amp;IF($F114="","; Date of birth","")&amp;IF($G114="","; Nationality","")&amp;IF(COUNTA($H114:$J114)=0,"; Parent or guardian","")&amp;IF($K114="","; Class X board","")&amp;IF(AND($K114="Other board",$L114=""),"; Eligibility no.",""),3,300),"")</f>
        <v/>
      </c>
      <c r="W114" s="23" t="str">
        <f>IF(COUNTA($B114:$T114)&gt;0,MID(IF($D114="","",IF($D114&lt;&gt;TRIM($D114),"; Name: extra spaces","")&amp;IF(SUMPRODUCT(--ISNUMBER(FIND(" "&amp;{"a","b","c","d","e","f","g","h","i","j","k","l","m","n","o","p","q","r","s","t","u","v","w","x","y","z"}," "&amp;$D114)))&gt;0,"; Name: small first letter",""))&amp;IF($H114="","",IF($H114&lt;&gt;TRIM($H114),"; Mother: extra spaces","")&amp;IF(SUMPRODUCT(--ISNUMBER(FIND(" "&amp;{"a","b","c","d","e","f","g","h","i","j","k","l","m","n","o","p","q","r","s","t","u","v","w","x","y","z"}," "&amp;$H114)))&gt;0,"; Mother: small first letter",""))&amp;IF($I114="","",IF($I114&lt;&gt;TRIM($I114),"; Father: extra spaces","")&amp;IF(SUMPRODUCT(--ISNUMBER(FIND(" "&amp;{"a","b","c","d","e","f","g","h","i","j","k","l","m","n","o","p","q","r","s","t","u","v","w","x","y","z"}," "&amp;$I114)))&gt;0,"; Father: small first letter",""))&amp;IF($J114="","",IF($J114&lt;&gt;TRIM($J114),"; Guardian: extra spaces","")&amp;IF(SUMPRODUCT(--ISNUMBER(FIND(" "&amp;{"a","b","c","d","e","f","g","h","i","j","k","l","m","n","o","p","q","r","s","t","u","v","w","x","y","z"}," "&amp;$J114)))&gt;0,"; Guardian: small first letter","")),3,300),"")</f>
        <v/>
      </c>
      <c r="X114" s="23" t="str">
        <f>IF(OR(NOT(COUNTA($B114:$T114)&gt;0),$F114=""),"",IF(NOT(ISNUMBER($F114)),"Not a date",IF(OR((YEAR(Setup!$B$8)-YEAR($F114)-IF(OR(MONTH($F114)&gt;MONTH(Setup!$B$8),AND(MONTH($F114)=MONTH(Setup!$B$8),DAY($F114)&gt;DAY(Setup!$B$8))),1,0))&lt;Setup!$B$11,(YEAR(Setup!$B$8)-YEAR($F114)-IF(OR(MONTH($F114)&gt;MONTH(Setup!$B$8),AND(MONTH($F114)=MONTH(Setup!$B$8),DAY($F114)&gt;DAY(Setup!$B$8))),1,0))&gt;Setup!$C$11),"Age "&amp;(YEAR(Setup!$B$8)-YEAR($F114)-IF(OR(MONTH($F114)&gt;MONTH(Setup!$B$8),AND(MONTH($F114)=MONTH(Setup!$B$8),DAY($F114)&gt;DAY(Setup!$B$8))),1,0))&amp;": check the date","")))</f>
        <v/>
      </c>
      <c r="Y114" s="23" t="str">
        <f>IF(COUNTA($B114:$T114)&gt;0,IF($M114="","English or Modern English missing",""),"")</f>
        <v/>
      </c>
      <c r="Z114" s="23" t="str">
        <f>IF(COUNTA($B114:$T114)&gt;0,IF(COUNTA($N114:$R114)&lt;4,"Needs 4 or 5, has "&amp;COUNTA($N114:$R114),""),"")</f>
        <v/>
      </c>
      <c r="AA114" s="23" t="str">
        <f>IF(COUNTA($B114:$T114)&gt;0,MID(IF(SUM($AD114)=0,"","; "&amp;INDEX(Subjects!$O$5:$O$29,$AE114)&amp;" with "&amp;INDEX(Subjects!$P$5:$P$29,$AE114)&amp;IF($AD114&gt;1," (+"&amp;($AD114-1)&amp;" more)",""))&amp;IF(SUMPRODUCT(($M114:$R114&lt;&gt;"")*(COUNTIF($M114:$R114,$M114:$R114&amp;"")&gt;1))&gt;0,"; Same subject twice",""),3,300),"")</f>
        <v/>
      </c>
      <c r="AB114" s="23" t="str">
        <f>IF(COUNTA($B114:$T114)&gt;0,MID(IF($S114&lt;&gt;"Y","; Photo","")&amp;IF($T114&lt;&gt;"Y","; Signature",""),3,50),"")</f>
        <v/>
      </c>
      <c r="AC114" s="24" t="str">
        <f>IF(COUNTA($B114:$T114)&gt;0,IF(SUMPRODUCT(--($V114:$AB114&lt;&gt;""))=0,"OK",SUMPRODUCT(--($V114:$AB114&lt;&gt;""))&amp;" to fix"),"")</f>
        <v/>
      </c>
      <c r="AD114" s="25" t="str">
        <f>IF(COUNTA($B114:$T114)&gt;0,SUMPRODUCT((Subjects!$O$5:$O$29&lt;&gt;"")*(Subjects!$P$5:$P$29&lt;&gt;"")*(COUNTIF($M114:$R114,Subjects!$O$5:$O$29&amp;"")&gt;0)*(COUNTIF($M114:$R114,Subjects!$P$5:$P$29&amp;"")&gt;0)),"")</f>
        <v/>
      </c>
      <c r="AE114" s="25" t="str">
        <f>IF(SUM($AD114)=0,"",LOOKUP(2,1/((Subjects!$O$5:$O$29&lt;&gt;"")*(Subjects!$P$5:$P$29&lt;&gt;"")*(COUNTIF($M114:$R114,Subjects!$O$5:$O$29&amp;"")&gt;0)*(COUNTIF($M114:$R114,Subjects!$P$5:$P$29&amp;"")&gt;0)),Subjects!$Q$5:$Q$29))</f>
        <v/>
      </c>
    </row>
    <row r="115" spans="1:31" x14ac:dyDescent="0.25">
      <c r="A115" s="19">
        <v>110</v>
      </c>
      <c r="B115" s="8"/>
      <c r="C115" s="20"/>
      <c r="D115" s="4"/>
      <c r="E115" s="8"/>
      <c r="F115" s="21"/>
      <c r="G115" s="8"/>
      <c r="H115" s="4"/>
      <c r="I115" s="4"/>
      <c r="J115" s="4"/>
      <c r="K115" s="8"/>
      <c r="L115" s="20"/>
      <c r="M115" s="4"/>
      <c r="N115" s="4"/>
      <c r="O115" s="4"/>
      <c r="P115" s="4"/>
      <c r="Q115" s="4"/>
      <c r="R115" s="4"/>
      <c r="S115" s="8"/>
      <c r="T115" s="8"/>
      <c r="U115" s="22" t="str">
        <f>IF(COUNTA($B115:$T115)&gt;0,COUNTA($M115:$R115),"")</f>
        <v/>
      </c>
      <c r="V115" s="23" t="str">
        <f>IF(COUNTA($B115:$T115)&gt;0,MID(IF($B115="","; Section","")&amp;IF($C115="","; Admission no.","")&amp;IF($D115="","; Name","")&amp;IF($E115="","; Gender","")&amp;IF($F115="","; Date of birth","")&amp;IF($G115="","; Nationality","")&amp;IF(COUNTA($H115:$J115)=0,"; Parent or guardian","")&amp;IF($K115="","; Class X board","")&amp;IF(AND($K115="Other board",$L115=""),"; Eligibility no.",""),3,300),"")</f>
        <v/>
      </c>
      <c r="W115" s="23" t="str">
        <f>IF(COUNTA($B115:$T115)&gt;0,MID(IF($D115="","",IF($D115&lt;&gt;TRIM($D115),"; Name: extra spaces","")&amp;IF(SUMPRODUCT(--ISNUMBER(FIND(" "&amp;{"a","b","c","d","e","f","g","h","i","j","k","l","m","n","o","p","q","r","s","t","u","v","w","x","y","z"}," "&amp;$D115)))&gt;0,"; Name: small first letter",""))&amp;IF($H115="","",IF($H115&lt;&gt;TRIM($H115),"; Mother: extra spaces","")&amp;IF(SUMPRODUCT(--ISNUMBER(FIND(" "&amp;{"a","b","c","d","e","f","g","h","i","j","k","l","m","n","o","p","q","r","s","t","u","v","w","x","y","z"}," "&amp;$H115)))&gt;0,"; Mother: small first letter",""))&amp;IF($I115="","",IF($I115&lt;&gt;TRIM($I115),"; Father: extra spaces","")&amp;IF(SUMPRODUCT(--ISNUMBER(FIND(" "&amp;{"a","b","c","d","e","f","g","h","i","j","k","l","m","n","o","p","q","r","s","t","u","v","w","x","y","z"}," "&amp;$I115)))&gt;0,"; Father: small first letter",""))&amp;IF($J115="","",IF($J115&lt;&gt;TRIM($J115),"; Guardian: extra spaces","")&amp;IF(SUMPRODUCT(--ISNUMBER(FIND(" "&amp;{"a","b","c","d","e","f","g","h","i","j","k","l","m","n","o","p","q","r","s","t","u","v","w","x","y","z"}," "&amp;$J115)))&gt;0,"; Guardian: small first letter","")),3,300),"")</f>
        <v/>
      </c>
      <c r="X115" s="23" t="str">
        <f>IF(OR(NOT(COUNTA($B115:$T115)&gt;0),$F115=""),"",IF(NOT(ISNUMBER($F115)),"Not a date",IF(OR((YEAR(Setup!$B$8)-YEAR($F115)-IF(OR(MONTH($F115)&gt;MONTH(Setup!$B$8),AND(MONTH($F115)=MONTH(Setup!$B$8),DAY($F115)&gt;DAY(Setup!$B$8))),1,0))&lt;Setup!$B$11,(YEAR(Setup!$B$8)-YEAR($F115)-IF(OR(MONTH($F115)&gt;MONTH(Setup!$B$8),AND(MONTH($F115)=MONTH(Setup!$B$8),DAY($F115)&gt;DAY(Setup!$B$8))),1,0))&gt;Setup!$C$11),"Age "&amp;(YEAR(Setup!$B$8)-YEAR($F115)-IF(OR(MONTH($F115)&gt;MONTH(Setup!$B$8),AND(MONTH($F115)=MONTH(Setup!$B$8),DAY($F115)&gt;DAY(Setup!$B$8))),1,0))&amp;": check the date","")))</f>
        <v/>
      </c>
      <c r="Y115" s="23" t="str">
        <f>IF(COUNTA($B115:$T115)&gt;0,IF($M115="","English or Modern English missing",""),"")</f>
        <v/>
      </c>
      <c r="Z115" s="23" t="str">
        <f>IF(COUNTA($B115:$T115)&gt;0,IF(COUNTA($N115:$R115)&lt;4,"Needs 4 or 5, has "&amp;COUNTA($N115:$R115),""),"")</f>
        <v/>
      </c>
      <c r="AA115" s="23" t="str">
        <f>IF(COUNTA($B115:$T115)&gt;0,MID(IF(SUM($AD115)=0,"","; "&amp;INDEX(Subjects!$O$5:$O$29,$AE115)&amp;" with "&amp;INDEX(Subjects!$P$5:$P$29,$AE115)&amp;IF($AD115&gt;1," (+"&amp;($AD115-1)&amp;" more)",""))&amp;IF(SUMPRODUCT(($M115:$R115&lt;&gt;"")*(COUNTIF($M115:$R115,$M115:$R115&amp;"")&gt;1))&gt;0,"; Same subject twice",""),3,300),"")</f>
        <v/>
      </c>
      <c r="AB115" s="23" t="str">
        <f>IF(COUNTA($B115:$T115)&gt;0,MID(IF($S115&lt;&gt;"Y","; Photo","")&amp;IF($T115&lt;&gt;"Y","; Signature",""),3,50),"")</f>
        <v/>
      </c>
      <c r="AC115" s="24" t="str">
        <f>IF(COUNTA($B115:$T115)&gt;0,IF(SUMPRODUCT(--($V115:$AB115&lt;&gt;""))=0,"OK",SUMPRODUCT(--($V115:$AB115&lt;&gt;""))&amp;" to fix"),"")</f>
        <v/>
      </c>
      <c r="AD115" s="25" t="str">
        <f>IF(COUNTA($B115:$T115)&gt;0,SUMPRODUCT((Subjects!$O$5:$O$29&lt;&gt;"")*(Subjects!$P$5:$P$29&lt;&gt;"")*(COUNTIF($M115:$R115,Subjects!$O$5:$O$29&amp;"")&gt;0)*(COUNTIF($M115:$R115,Subjects!$P$5:$P$29&amp;"")&gt;0)),"")</f>
        <v/>
      </c>
      <c r="AE115" s="25" t="str">
        <f>IF(SUM($AD115)=0,"",LOOKUP(2,1/((Subjects!$O$5:$O$29&lt;&gt;"")*(Subjects!$P$5:$P$29&lt;&gt;"")*(COUNTIF($M115:$R115,Subjects!$O$5:$O$29&amp;"")&gt;0)*(COUNTIF($M115:$R115,Subjects!$P$5:$P$29&amp;"")&gt;0)),Subjects!$Q$5:$Q$29))</f>
        <v/>
      </c>
    </row>
    <row r="116" spans="1:31" x14ac:dyDescent="0.25">
      <c r="A116" s="19">
        <v>111</v>
      </c>
      <c r="B116" s="8"/>
      <c r="C116" s="20"/>
      <c r="D116" s="4"/>
      <c r="E116" s="8"/>
      <c r="F116" s="21"/>
      <c r="G116" s="8"/>
      <c r="H116" s="4"/>
      <c r="I116" s="4"/>
      <c r="J116" s="4"/>
      <c r="K116" s="8"/>
      <c r="L116" s="20"/>
      <c r="M116" s="4"/>
      <c r="N116" s="4"/>
      <c r="O116" s="4"/>
      <c r="P116" s="4"/>
      <c r="Q116" s="4"/>
      <c r="R116" s="4"/>
      <c r="S116" s="8"/>
      <c r="T116" s="8"/>
      <c r="U116" s="22" t="str">
        <f>IF(COUNTA($B116:$T116)&gt;0,COUNTA($M116:$R116),"")</f>
        <v/>
      </c>
      <c r="V116" s="23" t="str">
        <f>IF(COUNTA($B116:$T116)&gt;0,MID(IF($B116="","; Section","")&amp;IF($C116="","; Admission no.","")&amp;IF($D116="","; Name","")&amp;IF($E116="","; Gender","")&amp;IF($F116="","; Date of birth","")&amp;IF($G116="","; Nationality","")&amp;IF(COUNTA($H116:$J116)=0,"; Parent or guardian","")&amp;IF($K116="","; Class X board","")&amp;IF(AND($K116="Other board",$L116=""),"; Eligibility no.",""),3,300),"")</f>
        <v/>
      </c>
      <c r="W116" s="23" t="str">
        <f>IF(COUNTA($B116:$T116)&gt;0,MID(IF($D116="","",IF($D116&lt;&gt;TRIM($D116),"; Name: extra spaces","")&amp;IF(SUMPRODUCT(--ISNUMBER(FIND(" "&amp;{"a","b","c","d","e","f","g","h","i","j","k","l","m","n","o","p","q","r","s","t","u","v","w","x","y","z"}," "&amp;$D116)))&gt;0,"; Name: small first letter",""))&amp;IF($H116="","",IF($H116&lt;&gt;TRIM($H116),"; Mother: extra spaces","")&amp;IF(SUMPRODUCT(--ISNUMBER(FIND(" "&amp;{"a","b","c","d","e","f","g","h","i","j","k","l","m","n","o","p","q","r","s","t","u","v","w","x","y","z"}," "&amp;$H116)))&gt;0,"; Mother: small first letter",""))&amp;IF($I116="","",IF($I116&lt;&gt;TRIM($I116),"; Father: extra spaces","")&amp;IF(SUMPRODUCT(--ISNUMBER(FIND(" "&amp;{"a","b","c","d","e","f","g","h","i","j","k","l","m","n","o","p","q","r","s","t","u","v","w","x","y","z"}," "&amp;$I116)))&gt;0,"; Father: small first letter",""))&amp;IF($J116="","",IF($J116&lt;&gt;TRIM($J116),"; Guardian: extra spaces","")&amp;IF(SUMPRODUCT(--ISNUMBER(FIND(" "&amp;{"a","b","c","d","e","f","g","h","i","j","k","l","m","n","o","p","q","r","s","t","u","v","w","x","y","z"}," "&amp;$J116)))&gt;0,"; Guardian: small first letter","")),3,300),"")</f>
        <v/>
      </c>
      <c r="X116" s="23" t="str">
        <f>IF(OR(NOT(COUNTA($B116:$T116)&gt;0),$F116=""),"",IF(NOT(ISNUMBER($F116)),"Not a date",IF(OR((YEAR(Setup!$B$8)-YEAR($F116)-IF(OR(MONTH($F116)&gt;MONTH(Setup!$B$8),AND(MONTH($F116)=MONTH(Setup!$B$8),DAY($F116)&gt;DAY(Setup!$B$8))),1,0))&lt;Setup!$B$11,(YEAR(Setup!$B$8)-YEAR($F116)-IF(OR(MONTH($F116)&gt;MONTH(Setup!$B$8),AND(MONTH($F116)=MONTH(Setup!$B$8),DAY($F116)&gt;DAY(Setup!$B$8))),1,0))&gt;Setup!$C$11),"Age "&amp;(YEAR(Setup!$B$8)-YEAR($F116)-IF(OR(MONTH($F116)&gt;MONTH(Setup!$B$8),AND(MONTH($F116)=MONTH(Setup!$B$8),DAY($F116)&gt;DAY(Setup!$B$8))),1,0))&amp;": check the date","")))</f>
        <v/>
      </c>
      <c r="Y116" s="23" t="str">
        <f>IF(COUNTA($B116:$T116)&gt;0,IF($M116="","English or Modern English missing",""),"")</f>
        <v/>
      </c>
      <c r="Z116" s="23" t="str">
        <f>IF(COUNTA($B116:$T116)&gt;0,IF(COUNTA($N116:$R116)&lt;4,"Needs 4 or 5, has "&amp;COUNTA($N116:$R116),""),"")</f>
        <v/>
      </c>
      <c r="AA116" s="23" t="str">
        <f>IF(COUNTA($B116:$T116)&gt;0,MID(IF(SUM($AD116)=0,"","; "&amp;INDEX(Subjects!$O$5:$O$29,$AE116)&amp;" with "&amp;INDEX(Subjects!$P$5:$P$29,$AE116)&amp;IF($AD116&gt;1," (+"&amp;($AD116-1)&amp;" more)",""))&amp;IF(SUMPRODUCT(($M116:$R116&lt;&gt;"")*(COUNTIF($M116:$R116,$M116:$R116&amp;"")&gt;1))&gt;0,"; Same subject twice",""),3,300),"")</f>
        <v/>
      </c>
      <c r="AB116" s="23" t="str">
        <f>IF(COUNTA($B116:$T116)&gt;0,MID(IF($S116&lt;&gt;"Y","; Photo","")&amp;IF($T116&lt;&gt;"Y","; Signature",""),3,50),"")</f>
        <v/>
      </c>
      <c r="AC116" s="24" t="str">
        <f>IF(COUNTA($B116:$T116)&gt;0,IF(SUMPRODUCT(--($V116:$AB116&lt;&gt;""))=0,"OK",SUMPRODUCT(--($V116:$AB116&lt;&gt;""))&amp;" to fix"),"")</f>
        <v/>
      </c>
      <c r="AD116" s="25" t="str">
        <f>IF(COUNTA($B116:$T116)&gt;0,SUMPRODUCT((Subjects!$O$5:$O$29&lt;&gt;"")*(Subjects!$P$5:$P$29&lt;&gt;"")*(COUNTIF($M116:$R116,Subjects!$O$5:$O$29&amp;"")&gt;0)*(COUNTIF($M116:$R116,Subjects!$P$5:$P$29&amp;"")&gt;0)),"")</f>
        <v/>
      </c>
      <c r="AE116" s="25" t="str">
        <f>IF(SUM($AD116)=0,"",LOOKUP(2,1/((Subjects!$O$5:$O$29&lt;&gt;"")*(Subjects!$P$5:$P$29&lt;&gt;"")*(COUNTIF($M116:$R116,Subjects!$O$5:$O$29&amp;"")&gt;0)*(COUNTIF($M116:$R116,Subjects!$P$5:$P$29&amp;"")&gt;0)),Subjects!$Q$5:$Q$29))</f>
        <v/>
      </c>
    </row>
    <row r="117" spans="1:31" x14ac:dyDescent="0.25">
      <c r="A117" s="19">
        <v>112</v>
      </c>
      <c r="B117" s="8"/>
      <c r="C117" s="20"/>
      <c r="D117" s="4"/>
      <c r="E117" s="8"/>
      <c r="F117" s="21"/>
      <c r="G117" s="8"/>
      <c r="H117" s="4"/>
      <c r="I117" s="4"/>
      <c r="J117" s="4"/>
      <c r="K117" s="8"/>
      <c r="L117" s="20"/>
      <c r="M117" s="4"/>
      <c r="N117" s="4"/>
      <c r="O117" s="4"/>
      <c r="P117" s="4"/>
      <c r="Q117" s="4"/>
      <c r="R117" s="4"/>
      <c r="S117" s="8"/>
      <c r="T117" s="8"/>
      <c r="U117" s="22" t="str">
        <f>IF(COUNTA($B117:$T117)&gt;0,COUNTA($M117:$R117),"")</f>
        <v/>
      </c>
      <c r="V117" s="23" t="str">
        <f>IF(COUNTA($B117:$T117)&gt;0,MID(IF($B117="","; Section","")&amp;IF($C117="","; Admission no.","")&amp;IF($D117="","; Name","")&amp;IF($E117="","; Gender","")&amp;IF($F117="","; Date of birth","")&amp;IF($G117="","; Nationality","")&amp;IF(COUNTA($H117:$J117)=0,"; Parent or guardian","")&amp;IF($K117="","; Class X board","")&amp;IF(AND($K117="Other board",$L117=""),"; Eligibility no.",""),3,300),"")</f>
        <v/>
      </c>
      <c r="W117" s="23" t="str">
        <f>IF(COUNTA($B117:$T117)&gt;0,MID(IF($D117="","",IF($D117&lt;&gt;TRIM($D117),"; Name: extra spaces","")&amp;IF(SUMPRODUCT(--ISNUMBER(FIND(" "&amp;{"a","b","c","d","e","f","g","h","i","j","k","l","m","n","o","p","q","r","s","t","u","v","w","x","y","z"}," "&amp;$D117)))&gt;0,"; Name: small first letter",""))&amp;IF($H117="","",IF($H117&lt;&gt;TRIM($H117),"; Mother: extra spaces","")&amp;IF(SUMPRODUCT(--ISNUMBER(FIND(" "&amp;{"a","b","c","d","e","f","g","h","i","j","k","l","m","n","o","p","q","r","s","t","u","v","w","x","y","z"}," "&amp;$H117)))&gt;0,"; Mother: small first letter",""))&amp;IF($I117="","",IF($I117&lt;&gt;TRIM($I117),"; Father: extra spaces","")&amp;IF(SUMPRODUCT(--ISNUMBER(FIND(" "&amp;{"a","b","c","d","e","f","g","h","i","j","k","l","m","n","o","p","q","r","s","t","u","v","w","x","y","z"}," "&amp;$I117)))&gt;0,"; Father: small first letter",""))&amp;IF($J117="","",IF($J117&lt;&gt;TRIM($J117),"; Guardian: extra spaces","")&amp;IF(SUMPRODUCT(--ISNUMBER(FIND(" "&amp;{"a","b","c","d","e","f","g","h","i","j","k","l","m","n","o","p","q","r","s","t","u","v","w","x","y","z"}," "&amp;$J117)))&gt;0,"; Guardian: small first letter","")),3,300),"")</f>
        <v/>
      </c>
      <c r="X117" s="23" t="str">
        <f>IF(OR(NOT(COUNTA($B117:$T117)&gt;0),$F117=""),"",IF(NOT(ISNUMBER($F117)),"Not a date",IF(OR((YEAR(Setup!$B$8)-YEAR($F117)-IF(OR(MONTH($F117)&gt;MONTH(Setup!$B$8),AND(MONTH($F117)=MONTH(Setup!$B$8),DAY($F117)&gt;DAY(Setup!$B$8))),1,0))&lt;Setup!$B$11,(YEAR(Setup!$B$8)-YEAR($F117)-IF(OR(MONTH($F117)&gt;MONTH(Setup!$B$8),AND(MONTH($F117)=MONTH(Setup!$B$8),DAY($F117)&gt;DAY(Setup!$B$8))),1,0))&gt;Setup!$C$11),"Age "&amp;(YEAR(Setup!$B$8)-YEAR($F117)-IF(OR(MONTH($F117)&gt;MONTH(Setup!$B$8),AND(MONTH($F117)=MONTH(Setup!$B$8),DAY($F117)&gt;DAY(Setup!$B$8))),1,0))&amp;": check the date","")))</f>
        <v/>
      </c>
      <c r="Y117" s="23" t="str">
        <f>IF(COUNTA($B117:$T117)&gt;0,IF($M117="","English or Modern English missing",""),"")</f>
        <v/>
      </c>
      <c r="Z117" s="23" t="str">
        <f>IF(COUNTA($B117:$T117)&gt;0,IF(COUNTA($N117:$R117)&lt;4,"Needs 4 or 5, has "&amp;COUNTA($N117:$R117),""),"")</f>
        <v/>
      </c>
      <c r="AA117" s="23" t="str">
        <f>IF(COUNTA($B117:$T117)&gt;0,MID(IF(SUM($AD117)=0,"","; "&amp;INDEX(Subjects!$O$5:$O$29,$AE117)&amp;" with "&amp;INDEX(Subjects!$P$5:$P$29,$AE117)&amp;IF($AD117&gt;1," (+"&amp;($AD117-1)&amp;" more)",""))&amp;IF(SUMPRODUCT(($M117:$R117&lt;&gt;"")*(COUNTIF($M117:$R117,$M117:$R117&amp;"")&gt;1))&gt;0,"; Same subject twice",""),3,300),"")</f>
        <v/>
      </c>
      <c r="AB117" s="23" t="str">
        <f>IF(COUNTA($B117:$T117)&gt;0,MID(IF($S117&lt;&gt;"Y","; Photo","")&amp;IF($T117&lt;&gt;"Y","; Signature",""),3,50),"")</f>
        <v/>
      </c>
      <c r="AC117" s="24" t="str">
        <f>IF(COUNTA($B117:$T117)&gt;0,IF(SUMPRODUCT(--($V117:$AB117&lt;&gt;""))=0,"OK",SUMPRODUCT(--($V117:$AB117&lt;&gt;""))&amp;" to fix"),"")</f>
        <v/>
      </c>
      <c r="AD117" s="25" t="str">
        <f>IF(COUNTA($B117:$T117)&gt;0,SUMPRODUCT((Subjects!$O$5:$O$29&lt;&gt;"")*(Subjects!$P$5:$P$29&lt;&gt;"")*(COUNTIF($M117:$R117,Subjects!$O$5:$O$29&amp;"")&gt;0)*(COUNTIF($M117:$R117,Subjects!$P$5:$P$29&amp;"")&gt;0)),"")</f>
        <v/>
      </c>
      <c r="AE117" s="25" t="str">
        <f>IF(SUM($AD117)=0,"",LOOKUP(2,1/((Subjects!$O$5:$O$29&lt;&gt;"")*(Subjects!$P$5:$P$29&lt;&gt;"")*(COUNTIF($M117:$R117,Subjects!$O$5:$O$29&amp;"")&gt;0)*(COUNTIF($M117:$R117,Subjects!$P$5:$P$29&amp;"")&gt;0)),Subjects!$Q$5:$Q$29))</f>
        <v/>
      </c>
    </row>
    <row r="118" spans="1:31" x14ac:dyDescent="0.25">
      <c r="A118" s="19">
        <v>113</v>
      </c>
      <c r="B118" s="8"/>
      <c r="C118" s="20"/>
      <c r="D118" s="4"/>
      <c r="E118" s="8"/>
      <c r="F118" s="21"/>
      <c r="G118" s="8"/>
      <c r="H118" s="4"/>
      <c r="I118" s="4"/>
      <c r="J118" s="4"/>
      <c r="K118" s="8"/>
      <c r="L118" s="20"/>
      <c r="M118" s="4"/>
      <c r="N118" s="4"/>
      <c r="O118" s="4"/>
      <c r="P118" s="4"/>
      <c r="Q118" s="4"/>
      <c r="R118" s="4"/>
      <c r="S118" s="8"/>
      <c r="T118" s="8"/>
      <c r="U118" s="22" t="str">
        <f>IF(COUNTA($B118:$T118)&gt;0,COUNTA($M118:$R118),"")</f>
        <v/>
      </c>
      <c r="V118" s="23" t="str">
        <f>IF(COUNTA($B118:$T118)&gt;0,MID(IF($B118="","; Section","")&amp;IF($C118="","; Admission no.","")&amp;IF($D118="","; Name","")&amp;IF($E118="","; Gender","")&amp;IF($F118="","; Date of birth","")&amp;IF($G118="","; Nationality","")&amp;IF(COUNTA($H118:$J118)=0,"; Parent or guardian","")&amp;IF($K118="","; Class X board","")&amp;IF(AND($K118="Other board",$L118=""),"; Eligibility no.",""),3,300),"")</f>
        <v/>
      </c>
      <c r="W118" s="23" t="str">
        <f>IF(COUNTA($B118:$T118)&gt;0,MID(IF($D118="","",IF($D118&lt;&gt;TRIM($D118),"; Name: extra spaces","")&amp;IF(SUMPRODUCT(--ISNUMBER(FIND(" "&amp;{"a","b","c","d","e","f","g","h","i","j","k","l","m","n","o","p","q","r","s","t","u","v","w","x","y","z"}," "&amp;$D118)))&gt;0,"; Name: small first letter",""))&amp;IF($H118="","",IF($H118&lt;&gt;TRIM($H118),"; Mother: extra spaces","")&amp;IF(SUMPRODUCT(--ISNUMBER(FIND(" "&amp;{"a","b","c","d","e","f","g","h","i","j","k","l","m","n","o","p","q","r","s","t","u","v","w","x","y","z"}," "&amp;$H118)))&gt;0,"; Mother: small first letter",""))&amp;IF($I118="","",IF($I118&lt;&gt;TRIM($I118),"; Father: extra spaces","")&amp;IF(SUMPRODUCT(--ISNUMBER(FIND(" "&amp;{"a","b","c","d","e","f","g","h","i","j","k","l","m","n","o","p","q","r","s","t","u","v","w","x","y","z"}," "&amp;$I118)))&gt;0,"; Father: small first letter",""))&amp;IF($J118="","",IF($J118&lt;&gt;TRIM($J118),"; Guardian: extra spaces","")&amp;IF(SUMPRODUCT(--ISNUMBER(FIND(" "&amp;{"a","b","c","d","e","f","g","h","i","j","k","l","m","n","o","p","q","r","s","t","u","v","w","x","y","z"}," "&amp;$J118)))&gt;0,"; Guardian: small first letter","")),3,300),"")</f>
        <v/>
      </c>
      <c r="X118" s="23" t="str">
        <f>IF(OR(NOT(COUNTA($B118:$T118)&gt;0),$F118=""),"",IF(NOT(ISNUMBER($F118)),"Not a date",IF(OR((YEAR(Setup!$B$8)-YEAR($F118)-IF(OR(MONTH($F118)&gt;MONTH(Setup!$B$8),AND(MONTH($F118)=MONTH(Setup!$B$8),DAY($F118)&gt;DAY(Setup!$B$8))),1,0))&lt;Setup!$B$11,(YEAR(Setup!$B$8)-YEAR($F118)-IF(OR(MONTH($F118)&gt;MONTH(Setup!$B$8),AND(MONTH($F118)=MONTH(Setup!$B$8),DAY($F118)&gt;DAY(Setup!$B$8))),1,0))&gt;Setup!$C$11),"Age "&amp;(YEAR(Setup!$B$8)-YEAR($F118)-IF(OR(MONTH($F118)&gt;MONTH(Setup!$B$8),AND(MONTH($F118)=MONTH(Setup!$B$8),DAY($F118)&gt;DAY(Setup!$B$8))),1,0))&amp;": check the date","")))</f>
        <v/>
      </c>
      <c r="Y118" s="23" t="str">
        <f>IF(COUNTA($B118:$T118)&gt;0,IF($M118="","English or Modern English missing",""),"")</f>
        <v/>
      </c>
      <c r="Z118" s="23" t="str">
        <f>IF(COUNTA($B118:$T118)&gt;0,IF(COUNTA($N118:$R118)&lt;4,"Needs 4 or 5, has "&amp;COUNTA($N118:$R118),""),"")</f>
        <v/>
      </c>
      <c r="AA118" s="23" t="str">
        <f>IF(COUNTA($B118:$T118)&gt;0,MID(IF(SUM($AD118)=0,"","; "&amp;INDEX(Subjects!$O$5:$O$29,$AE118)&amp;" with "&amp;INDEX(Subjects!$P$5:$P$29,$AE118)&amp;IF($AD118&gt;1," (+"&amp;($AD118-1)&amp;" more)",""))&amp;IF(SUMPRODUCT(($M118:$R118&lt;&gt;"")*(COUNTIF($M118:$R118,$M118:$R118&amp;"")&gt;1))&gt;0,"; Same subject twice",""),3,300),"")</f>
        <v/>
      </c>
      <c r="AB118" s="23" t="str">
        <f>IF(COUNTA($B118:$T118)&gt;0,MID(IF($S118&lt;&gt;"Y","; Photo","")&amp;IF($T118&lt;&gt;"Y","; Signature",""),3,50),"")</f>
        <v/>
      </c>
      <c r="AC118" s="24" t="str">
        <f>IF(COUNTA($B118:$T118)&gt;0,IF(SUMPRODUCT(--($V118:$AB118&lt;&gt;""))=0,"OK",SUMPRODUCT(--($V118:$AB118&lt;&gt;""))&amp;" to fix"),"")</f>
        <v/>
      </c>
      <c r="AD118" s="25" t="str">
        <f>IF(COUNTA($B118:$T118)&gt;0,SUMPRODUCT((Subjects!$O$5:$O$29&lt;&gt;"")*(Subjects!$P$5:$P$29&lt;&gt;"")*(COUNTIF($M118:$R118,Subjects!$O$5:$O$29&amp;"")&gt;0)*(COUNTIF($M118:$R118,Subjects!$P$5:$P$29&amp;"")&gt;0)),"")</f>
        <v/>
      </c>
      <c r="AE118" s="25" t="str">
        <f>IF(SUM($AD118)=0,"",LOOKUP(2,1/((Subjects!$O$5:$O$29&lt;&gt;"")*(Subjects!$P$5:$P$29&lt;&gt;"")*(COUNTIF($M118:$R118,Subjects!$O$5:$O$29&amp;"")&gt;0)*(COUNTIF($M118:$R118,Subjects!$P$5:$P$29&amp;"")&gt;0)),Subjects!$Q$5:$Q$29))</f>
        <v/>
      </c>
    </row>
    <row r="119" spans="1:31" x14ac:dyDescent="0.25">
      <c r="A119" s="19">
        <v>114</v>
      </c>
      <c r="B119" s="8"/>
      <c r="C119" s="20"/>
      <c r="D119" s="4"/>
      <c r="E119" s="8"/>
      <c r="F119" s="21"/>
      <c r="G119" s="8"/>
      <c r="H119" s="4"/>
      <c r="I119" s="4"/>
      <c r="J119" s="4"/>
      <c r="K119" s="8"/>
      <c r="L119" s="20"/>
      <c r="M119" s="4"/>
      <c r="N119" s="4"/>
      <c r="O119" s="4"/>
      <c r="P119" s="4"/>
      <c r="Q119" s="4"/>
      <c r="R119" s="4"/>
      <c r="S119" s="8"/>
      <c r="T119" s="8"/>
      <c r="U119" s="22" t="str">
        <f>IF(COUNTA($B119:$T119)&gt;0,COUNTA($M119:$R119),"")</f>
        <v/>
      </c>
      <c r="V119" s="23" t="str">
        <f>IF(COUNTA($B119:$T119)&gt;0,MID(IF($B119="","; Section","")&amp;IF($C119="","; Admission no.","")&amp;IF($D119="","; Name","")&amp;IF($E119="","; Gender","")&amp;IF($F119="","; Date of birth","")&amp;IF($G119="","; Nationality","")&amp;IF(COUNTA($H119:$J119)=0,"; Parent or guardian","")&amp;IF($K119="","; Class X board","")&amp;IF(AND($K119="Other board",$L119=""),"; Eligibility no.",""),3,300),"")</f>
        <v/>
      </c>
      <c r="W119" s="23" t="str">
        <f>IF(COUNTA($B119:$T119)&gt;0,MID(IF($D119="","",IF($D119&lt;&gt;TRIM($D119),"; Name: extra spaces","")&amp;IF(SUMPRODUCT(--ISNUMBER(FIND(" "&amp;{"a","b","c","d","e","f","g","h","i","j","k","l","m","n","o","p","q","r","s","t","u","v","w","x","y","z"}," "&amp;$D119)))&gt;0,"; Name: small first letter",""))&amp;IF($H119="","",IF($H119&lt;&gt;TRIM($H119),"; Mother: extra spaces","")&amp;IF(SUMPRODUCT(--ISNUMBER(FIND(" "&amp;{"a","b","c","d","e","f","g","h","i","j","k","l","m","n","o","p","q","r","s","t","u","v","w","x","y","z"}," "&amp;$H119)))&gt;0,"; Mother: small first letter",""))&amp;IF($I119="","",IF($I119&lt;&gt;TRIM($I119),"; Father: extra spaces","")&amp;IF(SUMPRODUCT(--ISNUMBER(FIND(" "&amp;{"a","b","c","d","e","f","g","h","i","j","k","l","m","n","o","p","q","r","s","t","u","v","w","x","y","z"}," "&amp;$I119)))&gt;0,"; Father: small first letter",""))&amp;IF($J119="","",IF($J119&lt;&gt;TRIM($J119),"; Guardian: extra spaces","")&amp;IF(SUMPRODUCT(--ISNUMBER(FIND(" "&amp;{"a","b","c","d","e","f","g","h","i","j","k","l","m","n","o","p","q","r","s","t","u","v","w","x","y","z"}," "&amp;$J119)))&gt;0,"; Guardian: small first letter","")),3,300),"")</f>
        <v/>
      </c>
      <c r="X119" s="23" t="str">
        <f>IF(OR(NOT(COUNTA($B119:$T119)&gt;0),$F119=""),"",IF(NOT(ISNUMBER($F119)),"Not a date",IF(OR((YEAR(Setup!$B$8)-YEAR($F119)-IF(OR(MONTH($F119)&gt;MONTH(Setup!$B$8),AND(MONTH($F119)=MONTH(Setup!$B$8),DAY($F119)&gt;DAY(Setup!$B$8))),1,0))&lt;Setup!$B$11,(YEAR(Setup!$B$8)-YEAR($F119)-IF(OR(MONTH($F119)&gt;MONTH(Setup!$B$8),AND(MONTH($F119)=MONTH(Setup!$B$8),DAY($F119)&gt;DAY(Setup!$B$8))),1,0))&gt;Setup!$C$11),"Age "&amp;(YEAR(Setup!$B$8)-YEAR($F119)-IF(OR(MONTH($F119)&gt;MONTH(Setup!$B$8),AND(MONTH($F119)=MONTH(Setup!$B$8),DAY($F119)&gt;DAY(Setup!$B$8))),1,0))&amp;": check the date","")))</f>
        <v/>
      </c>
      <c r="Y119" s="23" t="str">
        <f>IF(COUNTA($B119:$T119)&gt;0,IF($M119="","English or Modern English missing",""),"")</f>
        <v/>
      </c>
      <c r="Z119" s="23" t="str">
        <f>IF(COUNTA($B119:$T119)&gt;0,IF(COUNTA($N119:$R119)&lt;4,"Needs 4 or 5, has "&amp;COUNTA($N119:$R119),""),"")</f>
        <v/>
      </c>
      <c r="AA119" s="23" t="str">
        <f>IF(COUNTA($B119:$T119)&gt;0,MID(IF(SUM($AD119)=0,"","; "&amp;INDEX(Subjects!$O$5:$O$29,$AE119)&amp;" with "&amp;INDEX(Subjects!$P$5:$P$29,$AE119)&amp;IF($AD119&gt;1," (+"&amp;($AD119-1)&amp;" more)",""))&amp;IF(SUMPRODUCT(($M119:$R119&lt;&gt;"")*(COUNTIF($M119:$R119,$M119:$R119&amp;"")&gt;1))&gt;0,"; Same subject twice",""),3,300),"")</f>
        <v/>
      </c>
      <c r="AB119" s="23" t="str">
        <f>IF(COUNTA($B119:$T119)&gt;0,MID(IF($S119&lt;&gt;"Y","; Photo","")&amp;IF($T119&lt;&gt;"Y","; Signature",""),3,50),"")</f>
        <v/>
      </c>
      <c r="AC119" s="24" t="str">
        <f>IF(COUNTA($B119:$T119)&gt;0,IF(SUMPRODUCT(--($V119:$AB119&lt;&gt;""))=0,"OK",SUMPRODUCT(--($V119:$AB119&lt;&gt;""))&amp;" to fix"),"")</f>
        <v/>
      </c>
      <c r="AD119" s="25" t="str">
        <f>IF(COUNTA($B119:$T119)&gt;0,SUMPRODUCT((Subjects!$O$5:$O$29&lt;&gt;"")*(Subjects!$P$5:$P$29&lt;&gt;"")*(COUNTIF($M119:$R119,Subjects!$O$5:$O$29&amp;"")&gt;0)*(COUNTIF($M119:$R119,Subjects!$P$5:$P$29&amp;"")&gt;0)),"")</f>
        <v/>
      </c>
      <c r="AE119" s="25" t="str">
        <f>IF(SUM($AD119)=0,"",LOOKUP(2,1/((Subjects!$O$5:$O$29&lt;&gt;"")*(Subjects!$P$5:$P$29&lt;&gt;"")*(COUNTIF($M119:$R119,Subjects!$O$5:$O$29&amp;"")&gt;0)*(COUNTIF($M119:$R119,Subjects!$P$5:$P$29&amp;"")&gt;0)),Subjects!$Q$5:$Q$29))</f>
        <v/>
      </c>
    </row>
    <row r="120" spans="1:31" x14ac:dyDescent="0.25">
      <c r="A120" s="19">
        <v>115</v>
      </c>
      <c r="B120" s="8"/>
      <c r="C120" s="20"/>
      <c r="D120" s="4"/>
      <c r="E120" s="8"/>
      <c r="F120" s="21"/>
      <c r="G120" s="8"/>
      <c r="H120" s="4"/>
      <c r="I120" s="4"/>
      <c r="J120" s="4"/>
      <c r="K120" s="8"/>
      <c r="L120" s="20"/>
      <c r="M120" s="4"/>
      <c r="N120" s="4"/>
      <c r="O120" s="4"/>
      <c r="P120" s="4"/>
      <c r="Q120" s="4"/>
      <c r="R120" s="4"/>
      <c r="S120" s="8"/>
      <c r="T120" s="8"/>
      <c r="U120" s="22" t="str">
        <f>IF(COUNTA($B120:$T120)&gt;0,COUNTA($M120:$R120),"")</f>
        <v/>
      </c>
      <c r="V120" s="23" t="str">
        <f>IF(COUNTA($B120:$T120)&gt;0,MID(IF($B120="","; Section","")&amp;IF($C120="","; Admission no.","")&amp;IF($D120="","; Name","")&amp;IF($E120="","; Gender","")&amp;IF($F120="","; Date of birth","")&amp;IF($G120="","; Nationality","")&amp;IF(COUNTA($H120:$J120)=0,"; Parent or guardian","")&amp;IF($K120="","; Class X board","")&amp;IF(AND($K120="Other board",$L120=""),"; Eligibility no.",""),3,300),"")</f>
        <v/>
      </c>
      <c r="W120" s="23" t="str">
        <f>IF(COUNTA($B120:$T120)&gt;0,MID(IF($D120="","",IF($D120&lt;&gt;TRIM($D120),"; Name: extra spaces","")&amp;IF(SUMPRODUCT(--ISNUMBER(FIND(" "&amp;{"a","b","c","d","e","f","g","h","i","j","k","l","m","n","o","p","q","r","s","t","u","v","w","x","y","z"}," "&amp;$D120)))&gt;0,"; Name: small first letter",""))&amp;IF($H120="","",IF($H120&lt;&gt;TRIM($H120),"; Mother: extra spaces","")&amp;IF(SUMPRODUCT(--ISNUMBER(FIND(" "&amp;{"a","b","c","d","e","f","g","h","i","j","k","l","m","n","o","p","q","r","s","t","u","v","w","x","y","z"}," "&amp;$H120)))&gt;0,"; Mother: small first letter",""))&amp;IF($I120="","",IF($I120&lt;&gt;TRIM($I120),"; Father: extra spaces","")&amp;IF(SUMPRODUCT(--ISNUMBER(FIND(" "&amp;{"a","b","c","d","e","f","g","h","i","j","k","l","m","n","o","p","q","r","s","t","u","v","w","x","y","z"}," "&amp;$I120)))&gt;0,"; Father: small first letter",""))&amp;IF($J120="","",IF($J120&lt;&gt;TRIM($J120),"; Guardian: extra spaces","")&amp;IF(SUMPRODUCT(--ISNUMBER(FIND(" "&amp;{"a","b","c","d","e","f","g","h","i","j","k","l","m","n","o","p","q","r","s","t","u","v","w","x","y","z"}," "&amp;$J120)))&gt;0,"; Guardian: small first letter","")),3,300),"")</f>
        <v/>
      </c>
      <c r="X120" s="23" t="str">
        <f>IF(OR(NOT(COUNTA($B120:$T120)&gt;0),$F120=""),"",IF(NOT(ISNUMBER($F120)),"Not a date",IF(OR((YEAR(Setup!$B$8)-YEAR($F120)-IF(OR(MONTH($F120)&gt;MONTH(Setup!$B$8),AND(MONTH($F120)=MONTH(Setup!$B$8),DAY($F120)&gt;DAY(Setup!$B$8))),1,0))&lt;Setup!$B$11,(YEAR(Setup!$B$8)-YEAR($F120)-IF(OR(MONTH($F120)&gt;MONTH(Setup!$B$8),AND(MONTH($F120)=MONTH(Setup!$B$8),DAY($F120)&gt;DAY(Setup!$B$8))),1,0))&gt;Setup!$C$11),"Age "&amp;(YEAR(Setup!$B$8)-YEAR($F120)-IF(OR(MONTH($F120)&gt;MONTH(Setup!$B$8),AND(MONTH($F120)=MONTH(Setup!$B$8),DAY($F120)&gt;DAY(Setup!$B$8))),1,0))&amp;": check the date","")))</f>
        <v/>
      </c>
      <c r="Y120" s="23" t="str">
        <f>IF(COUNTA($B120:$T120)&gt;0,IF($M120="","English or Modern English missing",""),"")</f>
        <v/>
      </c>
      <c r="Z120" s="23" t="str">
        <f>IF(COUNTA($B120:$T120)&gt;0,IF(COUNTA($N120:$R120)&lt;4,"Needs 4 or 5, has "&amp;COUNTA($N120:$R120),""),"")</f>
        <v/>
      </c>
      <c r="AA120" s="23" t="str">
        <f>IF(COUNTA($B120:$T120)&gt;0,MID(IF(SUM($AD120)=0,"","; "&amp;INDEX(Subjects!$O$5:$O$29,$AE120)&amp;" with "&amp;INDEX(Subjects!$P$5:$P$29,$AE120)&amp;IF($AD120&gt;1," (+"&amp;($AD120-1)&amp;" more)",""))&amp;IF(SUMPRODUCT(($M120:$R120&lt;&gt;"")*(COUNTIF($M120:$R120,$M120:$R120&amp;"")&gt;1))&gt;0,"; Same subject twice",""),3,300),"")</f>
        <v/>
      </c>
      <c r="AB120" s="23" t="str">
        <f>IF(COUNTA($B120:$T120)&gt;0,MID(IF($S120&lt;&gt;"Y","; Photo","")&amp;IF($T120&lt;&gt;"Y","; Signature",""),3,50),"")</f>
        <v/>
      </c>
      <c r="AC120" s="24" t="str">
        <f>IF(COUNTA($B120:$T120)&gt;0,IF(SUMPRODUCT(--($V120:$AB120&lt;&gt;""))=0,"OK",SUMPRODUCT(--($V120:$AB120&lt;&gt;""))&amp;" to fix"),"")</f>
        <v/>
      </c>
      <c r="AD120" s="25" t="str">
        <f>IF(COUNTA($B120:$T120)&gt;0,SUMPRODUCT((Subjects!$O$5:$O$29&lt;&gt;"")*(Subjects!$P$5:$P$29&lt;&gt;"")*(COUNTIF($M120:$R120,Subjects!$O$5:$O$29&amp;"")&gt;0)*(COUNTIF($M120:$R120,Subjects!$P$5:$P$29&amp;"")&gt;0)),"")</f>
        <v/>
      </c>
      <c r="AE120" s="25" t="str">
        <f>IF(SUM($AD120)=0,"",LOOKUP(2,1/((Subjects!$O$5:$O$29&lt;&gt;"")*(Subjects!$P$5:$P$29&lt;&gt;"")*(COUNTIF($M120:$R120,Subjects!$O$5:$O$29&amp;"")&gt;0)*(COUNTIF($M120:$R120,Subjects!$P$5:$P$29&amp;"")&gt;0)),Subjects!$Q$5:$Q$29))</f>
        <v/>
      </c>
    </row>
    <row r="121" spans="1:31" x14ac:dyDescent="0.25">
      <c r="A121" s="19">
        <v>116</v>
      </c>
      <c r="B121" s="8"/>
      <c r="C121" s="20"/>
      <c r="D121" s="4"/>
      <c r="E121" s="8"/>
      <c r="F121" s="21"/>
      <c r="G121" s="8"/>
      <c r="H121" s="4"/>
      <c r="I121" s="4"/>
      <c r="J121" s="4"/>
      <c r="K121" s="8"/>
      <c r="L121" s="20"/>
      <c r="M121" s="4"/>
      <c r="N121" s="4"/>
      <c r="O121" s="4"/>
      <c r="P121" s="4"/>
      <c r="Q121" s="4"/>
      <c r="R121" s="4"/>
      <c r="S121" s="8"/>
      <c r="T121" s="8"/>
      <c r="U121" s="22" t="str">
        <f>IF(COUNTA($B121:$T121)&gt;0,COUNTA($M121:$R121),"")</f>
        <v/>
      </c>
      <c r="V121" s="23" t="str">
        <f>IF(COUNTA($B121:$T121)&gt;0,MID(IF($B121="","; Section","")&amp;IF($C121="","; Admission no.","")&amp;IF($D121="","; Name","")&amp;IF($E121="","; Gender","")&amp;IF($F121="","; Date of birth","")&amp;IF($G121="","; Nationality","")&amp;IF(COUNTA($H121:$J121)=0,"; Parent or guardian","")&amp;IF($K121="","; Class X board","")&amp;IF(AND($K121="Other board",$L121=""),"; Eligibility no.",""),3,300),"")</f>
        <v/>
      </c>
      <c r="W121" s="23" t="str">
        <f>IF(COUNTA($B121:$T121)&gt;0,MID(IF($D121="","",IF($D121&lt;&gt;TRIM($D121),"; Name: extra spaces","")&amp;IF(SUMPRODUCT(--ISNUMBER(FIND(" "&amp;{"a","b","c","d","e","f","g","h","i","j","k","l","m","n","o","p","q","r","s","t","u","v","w","x","y","z"}," "&amp;$D121)))&gt;0,"; Name: small first letter",""))&amp;IF($H121="","",IF($H121&lt;&gt;TRIM($H121),"; Mother: extra spaces","")&amp;IF(SUMPRODUCT(--ISNUMBER(FIND(" "&amp;{"a","b","c","d","e","f","g","h","i","j","k","l","m","n","o","p","q","r","s","t","u","v","w","x","y","z"}," "&amp;$H121)))&gt;0,"; Mother: small first letter",""))&amp;IF($I121="","",IF($I121&lt;&gt;TRIM($I121),"; Father: extra spaces","")&amp;IF(SUMPRODUCT(--ISNUMBER(FIND(" "&amp;{"a","b","c","d","e","f","g","h","i","j","k","l","m","n","o","p","q","r","s","t","u","v","w","x","y","z"}," "&amp;$I121)))&gt;0,"; Father: small first letter",""))&amp;IF($J121="","",IF($J121&lt;&gt;TRIM($J121),"; Guardian: extra spaces","")&amp;IF(SUMPRODUCT(--ISNUMBER(FIND(" "&amp;{"a","b","c","d","e","f","g","h","i","j","k","l","m","n","o","p","q","r","s","t","u","v","w","x","y","z"}," "&amp;$J121)))&gt;0,"; Guardian: small first letter","")),3,300),"")</f>
        <v/>
      </c>
      <c r="X121" s="23" t="str">
        <f>IF(OR(NOT(COUNTA($B121:$T121)&gt;0),$F121=""),"",IF(NOT(ISNUMBER($F121)),"Not a date",IF(OR((YEAR(Setup!$B$8)-YEAR($F121)-IF(OR(MONTH($F121)&gt;MONTH(Setup!$B$8),AND(MONTH($F121)=MONTH(Setup!$B$8),DAY($F121)&gt;DAY(Setup!$B$8))),1,0))&lt;Setup!$B$11,(YEAR(Setup!$B$8)-YEAR($F121)-IF(OR(MONTH($F121)&gt;MONTH(Setup!$B$8),AND(MONTH($F121)=MONTH(Setup!$B$8),DAY($F121)&gt;DAY(Setup!$B$8))),1,0))&gt;Setup!$C$11),"Age "&amp;(YEAR(Setup!$B$8)-YEAR($F121)-IF(OR(MONTH($F121)&gt;MONTH(Setup!$B$8),AND(MONTH($F121)=MONTH(Setup!$B$8),DAY($F121)&gt;DAY(Setup!$B$8))),1,0))&amp;": check the date","")))</f>
        <v/>
      </c>
      <c r="Y121" s="23" t="str">
        <f>IF(COUNTA($B121:$T121)&gt;0,IF($M121="","English or Modern English missing",""),"")</f>
        <v/>
      </c>
      <c r="Z121" s="23" t="str">
        <f>IF(COUNTA($B121:$T121)&gt;0,IF(COUNTA($N121:$R121)&lt;4,"Needs 4 or 5, has "&amp;COUNTA($N121:$R121),""),"")</f>
        <v/>
      </c>
      <c r="AA121" s="23" t="str">
        <f>IF(COUNTA($B121:$T121)&gt;0,MID(IF(SUM($AD121)=0,"","; "&amp;INDEX(Subjects!$O$5:$O$29,$AE121)&amp;" with "&amp;INDEX(Subjects!$P$5:$P$29,$AE121)&amp;IF($AD121&gt;1," (+"&amp;($AD121-1)&amp;" more)",""))&amp;IF(SUMPRODUCT(($M121:$R121&lt;&gt;"")*(COUNTIF($M121:$R121,$M121:$R121&amp;"")&gt;1))&gt;0,"; Same subject twice",""),3,300),"")</f>
        <v/>
      </c>
      <c r="AB121" s="23" t="str">
        <f>IF(COUNTA($B121:$T121)&gt;0,MID(IF($S121&lt;&gt;"Y","; Photo","")&amp;IF($T121&lt;&gt;"Y","; Signature",""),3,50),"")</f>
        <v/>
      </c>
      <c r="AC121" s="24" t="str">
        <f>IF(COUNTA($B121:$T121)&gt;0,IF(SUMPRODUCT(--($V121:$AB121&lt;&gt;""))=0,"OK",SUMPRODUCT(--($V121:$AB121&lt;&gt;""))&amp;" to fix"),"")</f>
        <v/>
      </c>
      <c r="AD121" s="25" t="str">
        <f>IF(COUNTA($B121:$T121)&gt;0,SUMPRODUCT((Subjects!$O$5:$O$29&lt;&gt;"")*(Subjects!$P$5:$P$29&lt;&gt;"")*(COUNTIF($M121:$R121,Subjects!$O$5:$O$29&amp;"")&gt;0)*(COUNTIF($M121:$R121,Subjects!$P$5:$P$29&amp;"")&gt;0)),"")</f>
        <v/>
      </c>
      <c r="AE121" s="25" t="str">
        <f>IF(SUM($AD121)=0,"",LOOKUP(2,1/((Subjects!$O$5:$O$29&lt;&gt;"")*(Subjects!$P$5:$P$29&lt;&gt;"")*(COUNTIF($M121:$R121,Subjects!$O$5:$O$29&amp;"")&gt;0)*(COUNTIF($M121:$R121,Subjects!$P$5:$P$29&amp;"")&gt;0)),Subjects!$Q$5:$Q$29))</f>
        <v/>
      </c>
    </row>
    <row r="122" spans="1:31" x14ac:dyDescent="0.25">
      <c r="A122" s="19">
        <v>117</v>
      </c>
      <c r="B122" s="8"/>
      <c r="C122" s="20"/>
      <c r="D122" s="4"/>
      <c r="E122" s="8"/>
      <c r="F122" s="21"/>
      <c r="G122" s="8"/>
      <c r="H122" s="4"/>
      <c r="I122" s="4"/>
      <c r="J122" s="4"/>
      <c r="K122" s="8"/>
      <c r="L122" s="20"/>
      <c r="M122" s="4"/>
      <c r="N122" s="4"/>
      <c r="O122" s="4"/>
      <c r="P122" s="4"/>
      <c r="Q122" s="4"/>
      <c r="R122" s="4"/>
      <c r="S122" s="8"/>
      <c r="T122" s="8"/>
      <c r="U122" s="22" t="str">
        <f>IF(COUNTA($B122:$T122)&gt;0,COUNTA($M122:$R122),"")</f>
        <v/>
      </c>
      <c r="V122" s="23" t="str">
        <f>IF(COUNTA($B122:$T122)&gt;0,MID(IF($B122="","; Section","")&amp;IF($C122="","; Admission no.","")&amp;IF($D122="","; Name","")&amp;IF($E122="","; Gender","")&amp;IF($F122="","; Date of birth","")&amp;IF($G122="","; Nationality","")&amp;IF(COUNTA($H122:$J122)=0,"; Parent or guardian","")&amp;IF($K122="","; Class X board","")&amp;IF(AND($K122="Other board",$L122=""),"; Eligibility no.",""),3,300),"")</f>
        <v/>
      </c>
      <c r="W122" s="23" t="str">
        <f>IF(COUNTA($B122:$T122)&gt;0,MID(IF($D122="","",IF($D122&lt;&gt;TRIM($D122),"; Name: extra spaces","")&amp;IF(SUMPRODUCT(--ISNUMBER(FIND(" "&amp;{"a","b","c","d","e","f","g","h","i","j","k","l","m","n","o","p","q","r","s","t","u","v","w","x","y","z"}," "&amp;$D122)))&gt;0,"; Name: small first letter",""))&amp;IF($H122="","",IF($H122&lt;&gt;TRIM($H122),"; Mother: extra spaces","")&amp;IF(SUMPRODUCT(--ISNUMBER(FIND(" "&amp;{"a","b","c","d","e","f","g","h","i","j","k","l","m","n","o","p","q","r","s","t","u","v","w","x","y","z"}," "&amp;$H122)))&gt;0,"; Mother: small first letter",""))&amp;IF($I122="","",IF($I122&lt;&gt;TRIM($I122),"; Father: extra spaces","")&amp;IF(SUMPRODUCT(--ISNUMBER(FIND(" "&amp;{"a","b","c","d","e","f","g","h","i","j","k","l","m","n","o","p","q","r","s","t","u","v","w","x","y","z"}," "&amp;$I122)))&gt;0,"; Father: small first letter",""))&amp;IF($J122="","",IF($J122&lt;&gt;TRIM($J122),"; Guardian: extra spaces","")&amp;IF(SUMPRODUCT(--ISNUMBER(FIND(" "&amp;{"a","b","c","d","e","f","g","h","i","j","k","l","m","n","o","p","q","r","s","t","u","v","w","x","y","z"}," "&amp;$J122)))&gt;0,"; Guardian: small first letter","")),3,300),"")</f>
        <v/>
      </c>
      <c r="X122" s="23" t="str">
        <f>IF(OR(NOT(COUNTA($B122:$T122)&gt;0),$F122=""),"",IF(NOT(ISNUMBER($F122)),"Not a date",IF(OR((YEAR(Setup!$B$8)-YEAR($F122)-IF(OR(MONTH($F122)&gt;MONTH(Setup!$B$8),AND(MONTH($F122)=MONTH(Setup!$B$8),DAY($F122)&gt;DAY(Setup!$B$8))),1,0))&lt;Setup!$B$11,(YEAR(Setup!$B$8)-YEAR($F122)-IF(OR(MONTH($F122)&gt;MONTH(Setup!$B$8),AND(MONTH($F122)=MONTH(Setup!$B$8),DAY($F122)&gt;DAY(Setup!$B$8))),1,0))&gt;Setup!$C$11),"Age "&amp;(YEAR(Setup!$B$8)-YEAR($F122)-IF(OR(MONTH($F122)&gt;MONTH(Setup!$B$8),AND(MONTH($F122)=MONTH(Setup!$B$8),DAY($F122)&gt;DAY(Setup!$B$8))),1,0))&amp;": check the date","")))</f>
        <v/>
      </c>
      <c r="Y122" s="23" t="str">
        <f>IF(COUNTA($B122:$T122)&gt;0,IF($M122="","English or Modern English missing",""),"")</f>
        <v/>
      </c>
      <c r="Z122" s="23" t="str">
        <f>IF(COUNTA($B122:$T122)&gt;0,IF(COUNTA($N122:$R122)&lt;4,"Needs 4 or 5, has "&amp;COUNTA($N122:$R122),""),"")</f>
        <v/>
      </c>
      <c r="AA122" s="23" t="str">
        <f>IF(COUNTA($B122:$T122)&gt;0,MID(IF(SUM($AD122)=0,"","; "&amp;INDEX(Subjects!$O$5:$O$29,$AE122)&amp;" with "&amp;INDEX(Subjects!$P$5:$P$29,$AE122)&amp;IF($AD122&gt;1," (+"&amp;($AD122-1)&amp;" more)",""))&amp;IF(SUMPRODUCT(($M122:$R122&lt;&gt;"")*(COUNTIF($M122:$R122,$M122:$R122&amp;"")&gt;1))&gt;0,"; Same subject twice",""),3,300),"")</f>
        <v/>
      </c>
      <c r="AB122" s="23" t="str">
        <f>IF(COUNTA($B122:$T122)&gt;0,MID(IF($S122&lt;&gt;"Y","; Photo","")&amp;IF($T122&lt;&gt;"Y","; Signature",""),3,50),"")</f>
        <v/>
      </c>
      <c r="AC122" s="24" t="str">
        <f>IF(COUNTA($B122:$T122)&gt;0,IF(SUMPRODUCT(--($V122:$AB122&lt;&gt;""))=0,"OK",SUMPRODUCT(--($V122:$AB122&lt;&gt;""))&amp;" to fix"),"")</f>
        <v/>
      </c>
      <c r="AD122" s="25" t="str">
        <f>IF(COUNTA($B122:$T122)&gt;0,SUMPRODUCT((Subjects!$O$5:$O$29&lt;&gt;"")*(Subjects!$P$5:$P$29&lt;&gt;"")*(COUNTIF($M122:$R122,Subjects!$O$5:$O$29&amp;"")&gt;0)*(COUNTIF($M122:$R122,Subjects!$P$5:$P$29&amp;"")&gt;0)),"")</f>
        <v/>
      </c>
      <c r="AE122" s="25" t="str">
        <f>IF(SUM($AD122)=0,"",LOOKUP(2,1/((Subjects!$O$5:$O$29&lt;&gt;"")*(Subjects!$P$5:$P$29&lt;&gt;"")*(COUNTIF($M122:$R122,Subjects!$O$5:$O$29&amp;"")&gt;0)*(COUNTIF($M122:$R122,Subjects!$P$5:$P$29&amp;"")&gt;0)),Subjects!$Q$5:$Q$29))</f>
        <v/>
      </c>
    </row>
    <row r="123" spans="1:31" x14ac:dyDescent="0.25">
      <c r="A123" s="19">
        <v>118</v>
      </c>
      <c r="B123" s="8"/>
      <c r="C123" s="20"/>
      <c r="D123" s="4"/>
      <c r="E123" s="8"/>
      <c r="F123" s="21"/>
      <c r="G123" s="8"/>
      <c r="H123" s="4"/>
      <c r="I123" s="4"/>
      <c r="J123" s="4"/>
      <c r="K123" s="8"/>
      <c r="L123" s="20"/>
      <c r="M123" s="4"/>
      <c r="N123" s="4"/>
      <c r="O123" s="4"/>
      <c r="P123" s="4"/>
      <c r="Q123" s="4"/>
      <c r="R123" s="4"/>
      <c r="S123" s="8"/>
      <c r="T123" s="8"/>
      <c r="U123" s="22" t="str">
        <f>IF(COUNTA($B123:$T123)&gt;0,COUNTA($M123:$R123),"")</f>
        <v/>
      </c>
      <c r="V123" s="23" t="str">
        <f>IF(COUNTA($B123:$T123)&gt;0,MID(IF($B123="","; Section","")&amp;IF($C123="","; Admission no.","")&amp;IF($D123="","; Name","")&amp;IF($E123="","; Gender","")&amp;IF($F123="","; Date of birth","")&amp;IF($G123="","; Nationality","")&amp;IF(COUNTA($H123:$J123)=0,"; Parent or guardian","")&amp;IF($K123="","; Class X board","")&amp;IF(AND($K123="Other board",$L123=""),"; Eligibility no.",""),3,300),"")</f>
        <v/>
      </c>
      <c r="W123" s="23" t="str">
        <f>IF(COUNTA($B123:$T123)&gt;0,MID(IF($D123="","",IF($D123&lt;&gt;TRIM($D123),"; Name: extra spaces","")&amp;IF(SUMPRODUCT(--ISNUMBER(FIND(" "&amp;{"a","b","c","d","e","f","g","h","i","j","k","l","m","n","o","p","q","r","s","t","u","v","w","x","y","z"}," "&amp;$D123)))&gt;0,"; Name: small first letter",""))&amp;IF($H123="","",IF($H123&lt;&gt;TRIM($H123),"; Mother: extra spaces","")&amp;IF(SUMPRODUCT(--ISNUMBER(FIND(" "&amp;{"a","b","c","d","e","f","g","h","i","j","k","l","m","n","o","p","q","r","s","t","u","v","w","x","y","z"}," "&amp;$H123)))&gt;0,"; Mother: small first letter",""))&amp;IF($I123="","",IF($I123&lt;&gt;TRIM($I123),"; Father: extra spaces","")&amp;IF(SUMPRODUCT(--ISNUMBER(FIND(" "&amp;{"a","b","c","d","e","f","g","h","i","j","k","l","m","n","o","p","q","r","s","t","u","v","w","x","y","z"}," "&amp;$I123)))&gt;0,"; Father: small first letter",""))&amp;IF($J123="","",IF($J123&lt;&gt;TRIM($J123),"; Guardian: extra spaces","")&amp;IF(SUMPRODUCT(--ISNUMBER(FIND(" "&amp;{"a","b","c","d","e","f","g","h","i","j","k","l","m","n","o","p","q","r","s","t","u","v","w","x","y","z"}," "&amp;$J123)))&gt;0,"; Guardian: small first letter","")),3,300),"")</f>
        <v/>
      </c>
      <c r="X123" s="23" t="str">
        <f>IF(OR(NOT(COUNTA($B123:$T123)&gt;0),$F123=""),"",IF(NOT(ISNUMBER($F123)),"Not a date",IF(OR((YEAR(Setup!$B$8)-YEAR($F123)-IF(OR(MONTH($F123)&gt;MONTH(Setup!$B$8),AND(MONTH($F123)=MONTH(Setup!$B$8),DAY($F123)&gt;DAY(Setup!$B$8))),1,0))&lt;Setup!$B$11,(YEAR(Setup!$B$8)-YEAR($F123)-IF(OR(MONTH($F123)&gt;MONTH(Setup!$B$8),AND(MONTH($F123)=MONTH(Setup!$B$8),DAY($F123)&gt;DAY(Setup!$B$8))),1,0))&gt;Setup!$C$11),"Age "&amp;(YEAR(Setup!$B$8)-YEAR($F123)-IF(OR(MONTH($F123)&gt;MONTH(Setup!$B$8),AND(MONTH($F123)=MONTH(Setup!$B$8),DAY($F123)&gt;DAY(Setup!$B$8))),1,0))&amp;": check the date","")))</f>
        <v/>
      </c>
      <c r="Y123" s="23" t="str">
        <f>IF(COUNTA($B123:$T123)&gt;0,IF($M123="","English or Modern English missing",""),"")</f>
        <v/>
      </c>
      <c r="Z123" s="23" t="str">
        <f>IF(COUNTA($B123:$T123)&gt;0,IF(COUNTA($N123:$R123)&lt;4,"Needs 4 or 5, has "&amp;COUNTA($N123:$R123),""),"")</f>
        <v/>
      </c>
      <c r="AA123" s="23" t="str">
        <f>IF(COUNTA($B123:$T123)&gt;0,MID(IF(SUM($AD123)=0,"","; "&amp;INDEX(Subjects!$O$5:$O$29,$AE123)&amp;" with "&amp;INDEX(Subjects!$P$5:$P$29,$AE123)&amp;IF($AD123&gt;1," (+"&amp;($AD123-1)&amp;" more)",""))&amp;IF(SUMPRODUCT(($M123:$R123&lt;&gt;"")*(COUNTIF($M123:$R123,$M123:$R123&amp;"")&gt;1))&gt;0,"; Same subject twice",""),3,300),"")</f>
        <v/>
      </c>
      <c r="AB123" s="23" t="str">
        <f>IF(COUNTA($B123:$T123)&gt;0,MID(IF($S123&lt;&gt;"Y","; Photo","")&amp;IF($T123&lt;&gt;"Y","; Signature",""),3,50),"")</f>
        <v/>
      </c>
      <c r="AC123" s="24" t="str">
        <f>IF(COUNTA($B123:$T123)&gt;0,IF(SUMPRODUCT(--($V123:$AB123&lt;&gt;""))=0,"OK",SUMPRODUCT(--($V123:$AB123&lt;&gt;""))&amp;" to fix"),"")</f>
        <v/>
      </c>
      <c r="AD123" s="25" t="str">
        <f>IF(COUNTA($B123:$T123)&gt;0,SUMPRODUCT((Subjects!$O$5:$O$29&lt;&gt;"")*(Subjects!$P$5:$P$29&lt;&gt;"")*(COUNTIF($M123:$R123,Subjects!$O$5:$O$29&amp;"")&gt;0)*(COUNTIF($M123:$R123,Subjects!$P$5:$P$29&amp;"")&gt;0)),"")</f>
        <v/>
      </c>
      <c r="AE123" s="25" t="str">
        <f>IF(SUM($AD123)=0,"",LOOKUP(2,1/((Subjects!$O$5:$O$29&lt;&gt;"")*(Subjects!$P$5:$P$29&lt;&gt;"")*(COUNTIF($M123:$R123,Subjects!$O$5:$O$29&amp;"")&gt;0)*(COUNTIF($M123:$R123,Subjects!$P$5:$P$29&amp;"")&gt;0)),Subjects!$Q$5:$Q$29))</f>
        <v/>
      </c>
    </row>
    <row r="124" spans="1:31" x14ac:dyDescent="0.25">
      <c r="A124" s="19">
        <v>119</v>
      </c>
      <c r="B124" s="8"/>
      <c r="C124" s="20"/>
      <c r="D124" s="4"/>
      <c r="E124" s="8"/>
      <c r="F124" s="21"/>
      <c r="G124" s="8"/>
      <c r="H124" s="4"/>
      <c r="I124" s="4"/>
      <c r="J124" s="4"/>
      <c r="K124" s="8"/>
      <c r="L124" s="20"/>
      <c r="M124" s="4"/>
      <c r="N124" s="4"/>
      <c r="O124" s="4"/>
      <c r="P124" s="4"/>
      <c r="Q124" s="4"/>
      <c r="R124" s="4"/>
      <c r="S124" s="8"/>
      <c r="T124" s="8"/>
      <c r="U124" s="22" t="str">
        <f>IF(COUNTA($B124:$T124)&gt;0,COUNTA($M124:$R124),"")</f>
        <v/>
      </c>
      <c r="V124" s="23" t="str">
        <f>IF(COUNTA($B124:$T124)&gt;0,MID(IF($B124="","; Section","")&amp;IF($C124="","; Admission no.","")&amp;IF($D124="","; Name","")&amp;IF($E124="","; Gender","")&amp;IF($F124="","; Date of birth","")&amp;IF($G124="","; Nationality","")&amp;IF(COUNTA($H124:$J124)=0,"; Parent or guardian","")&amp;IF($K124="","; Class X board","")&amp;IF(AND($K124="Other board",$L124=""),"; Eligibility no.",""),3,300),"")</f>
        <v/>
      </c>
      <c r="W124" s="23" t="str">
        <f>IF(COUNTA($B124:$T124)&gt;0,MID(IF($D124="","",IF($D124&lt;&gt;TRIM($D124),"; Name: extra spaces","")&amp;IF(SUMPRODUCT(--ISNUMBER(FIND(" "&amp;{"a","b","c","d","e","f","g","h","i","j","k","l","m","n","o","p","q","r","s","t","u","v","w","x","y","z"}," "&amp;$D124)))&gt;0,"; Name: small first letter",""))&amp;IF($H124="","",IF($H124&lt;&gt;TRIM($H124),"; Mother: extra spaces","")&amp;IF(SUMPRODUCT(--ISNUMBER(FIND(" "&amp;{"a","b","c","d","e","f","g","h","i","j","k","l","m","n","o","p","q","r","s","t","u","v","w","x","y","z"}," "&amp;$H124)))&gt;0,"; Mother: small first letter",""))&amp;IF($I124="","",IF($I124&lt;&gt;TRIM($I124),"; Father: extra spaces","")&amp;IF(SUMPRODUCT(--ISNUMBER(FIND(" "&amp;{"a","b","c","d","e","f","g","h","i","j","k","l","m","n","o","p","q","r","s","t","u","v","w","x","y","z"}," "&amp;$I124)))&gt;0,"; Father: small first letter",""))&amp;IF($J124="","",IF($J124&lt;&gt;TRIM($J124),"; Guardian: extra spaces","")&amp;IF(SUMPRODUCT(--ISNUMBER(FIND(" "&amp;{"a","b","c","d","e","f","g","h","i","j","k","l","m","n","o","p","q","r","s","t","u","v","w","x","y","z"}," "&amp;$J124)))&gt;0,"; Guardian: small first letter","")),3,300),"")</f>
        <v/>
      </c>
      <c r="X124" s="23" t="str">
        <f>IF(OR(NOT(COUNTA($B124:$T124)&gt;0),$F124=""),"",IF(NOT(ISNUMBER($F124)),"Not a date",IF(OR((YEAR(Setup!$B$8)-YEAR($F124)-IF(OR(MONTH($F124)&gt;MONTH(Setup!$B$8),AND(MONTH($F124)=MONTH(Setup!$B$8),DAY($F124)&gt;DAY(Setup!$B$8))),1,0))&lt;Setup!$B$11,(YEAR(Setup!$B$8)-YEAR($F124)-IF(OR(MONTH($F124)&gt;MONTH(Setup!$B$8),AND(MONTH($F124)=MONTH(Setup!$B$8),DAY($F124)&gt;DAY(Setup!$B$8))),1,0))&gt;Setup!$C$11),"Age "&amp;(YEAR(Setup!$B$8)-YEAR($F124)-IF(OR(MONTH($F124)&gt;MONTH(Setup!$B$8),AND(MONTH($F124)=MONTH(Setup!$B$8),DAY($F124)&gt;DAY(Setup!$B$8))),1,0))&amp;": check the date","")))</f>
        <v/>
      </c>
      <c r="Y124" s="23" t="str">
        <f>IF(COUNTA($B124:$T124)&gt;0,IF($M124="","English or Modern English missing",""),"")</f>
        <v/>
      </c>
      <c r="Z124" s="23" t="str">
        <f>IF(COUNTA($B124:$T124)&gt;0,IF(COUNTA($N124:$R124)&lt;4,"Needs 4 or 5, has "&amp;COUNTA($N124:$R124),""),"")</f>
        <v/>
      </c>
      <c r="AA124" s="23" t="str">
        <f>IF(COUNTA($B124:$T124)&gt;0,MID(IF(SUM($AD124)=0,"","; "&amp;INDEX(Subjects!$O$5:$O$29,$AE124)&amp;" with "&amp;INDEX(Subjects!$P$5:$P$29,$AE124)&amp;IF($AD124&gt;1," (+"&amp;($AD124-1)&amp;" more)",""))&amp;IF(SUMPRODUCT(($M124:$R124&lt;&gt;"")*(COUNTIF($M124:$R124,$M124:$R124&amp;"")&gt;1))&gt;0,"; Same subject twice",""),3,300),"")</f>
        <v/>
      </c>
      <c r="AB124" s="23" t="str">
        <f>IF(COUNTA($B124:$T124)&gt;0,MID(IF($S124&lt;&gt;"Y","; Photo","")&amp;IF($T124&lt;&gt;"Y","; Signature",""),3,50),"")</f>
        <v/>
      </c>
      <c r="AC124" s="24" t="str">
        <f>IF(COUNTA($B124:$T124)&gt;0,IF(SUMPRODUCT(--($V124:$AB124&lt;&gt;""))=0,"OK",SUMPRODUCT(--($V124:$AB124&lt;&gt;""))&amp;" to fix"),"")</f>
        <v/>
      </c>
      <c r="AD124" s="25" t="str">
        <f>IF(COUNTA($B124:$T124)&gt;0,SUMPRODUCT((Subjects!$O$5:$O$29&lt;&gt;"")*(Subjects!$P$5:$P$29&lt;&gt;"")*(COUNTIF($M124:$R124,Subjects!$O$5:$O$29&amp;"")&gt;0)*(COUNTIF($M124:$R124,Subjects!$P$5:$P$29&amp;"")&gt;0)),"")</f>
        <v/>
      </c>
      <c r="AE124" s="25" t="str">
        <f>IF(SUM($AD124)=0,"",LOOKUP(2,1/((Subjects!$O$5:$O$29&lt;&gt;"")*(Subjects!$P$5:$P$29&lt;&gt;"")*(COUNTIF($M124:$R124,Subjects!$O$5:$O$29&amp;"")&gt;0)*(COUNTIF($M124:$R124,Subjects!$P$5:$P$29&amp;"")&gt;0)),Subjects!$Q$5:$Q$29))</f>
        <v/>
      </c>
    </row>
    <row r="125" spans="1:31" x14ac:dyDescent="0.25">
      <c r="A125" s="19">
        <v>120</v>
      </c>
      <c r="B125" s="8"/>
      <c r="C125" s="20"/>
      <c r="D125" s="4"/>
      <c r="E125" s="8"/>
      <c r="F125" s="21"/>
      <c r="G125" s="8"/>
      <c r="H125" s="4"/>
      <c r="I125" s="4"/>
      <c r="J125" s="4"/>
      <c r="K125" s="8"/>
      <c r="L125" s="20"/>
      <c r="M125" s="4"/>
      <c r="N125" s="4"/>
      <c r="O125" s="4"/>
      <c r="P125" s="4"/>
      <c r="Q125" s="4"/>
      <c r="R125" s="4"/>
      <c r="S125" s="8"/>
      <c r="T125" s="8"/>
      <c r="U125" s="22" t="str">
        <f>IF(COUNTA($B125:$T125)&gt;0,COUNTA($M125:$R125),"")</f>
        <v/>
      </c>
      <c r="V125" s="23" t="str">
        <f>IF(COUNTA($B125:$T125)&gt;0,MID(IF($B125="","; Section","")&amp;IF($C125="","; Admission no.","")&amp;IF($D125="","; Name","")&amp;IF($E125="","; Gender","")&amp;IF($F125="","; Date of birth","")&amp;IF($G125="","; Nationality","")&amp;IF(COUNTA($H125:$J125)=0,"; Parent or guardian","")&amp;IF($K125="","; Class X board","")&amp;IF(AND($K125="Other board",$L125=""),"; Eligibility no.",""),3,300),"")</f>
        <v/>
      </c>
      <c r="W125" s="23" t="str">
        <f>IF(COUNTA($B125:$T125)&gt;0,MID(IF($D125="","",IF($D125&lt;&gt;TRIM($D125),"; Name: extra spaces","")&amp;IF(SUMPRODUCT(--ISNUMBER(FIND(" "&amp;{"a","b","c","d","e","f","g","h","i","j","k","l","m","n","o","p","q","r","s","t","u","v","w","x","y","z"}," "&amp;$D125)))&gt;0,"; Name: small first letter",""))&amp;IF($H125="","",IF($H125&lt;&gt;TRIM($H125),"; Mother: extra spaces","")&amp;IF(SUMPRODUCT(--ISNUMBER(FIND(" "&amp;{"a","b","c","d","e","f","g","h","i","j","k","l","m","n","o","p","q","r","s","t","u","v","w","x","y","z"}," "&amp;$H125)))&gt;0,"; Mother: small first letter",""))&amp;IF($I125="","",IF($I125&lt;&gt;TRIM($I125),"; Father: extra spaces","")&amp;IF(SUMPRODUCT(--ISNUMBER(FIND(" "&amp;{"a","b","c","d","e","f","g","h","i","j","k","l","m","n","o","p","q","r","s","t","u","v","w","x","y","z"}," "&amp;$I125)))&gt;0,"; Father: small first letter",""))&amp;IF($J125="","",IF($J125&lt;&gt;TRIM($J125),"; Guardian: extra spaces","")&amp;IF(SUMPRODUCT(--ISNUMBER(FIND(" "&amp;{"a","b","c","d","e","f","g","h","i","j","k","l","m","n","o","p","q","r","s","t","u","v","w","x","y","z"}," "&amp;$J125)))&gt;0,"; Guardian: small first letter","")),3,300),"")</f>
        <v/>
      </c>
      <c r="X125" s="23" t="str">
        <f>IF(OR(NOT(COUNTA($B125:$T125)&gt;0),$F125=""),"",IF(NOT(ISNUMBER($F125)),"Not a date",IF(OR((YEAR(Setup!$B$8)-YEAR($F125)-IF(OR(MONTH($F125)&gt;MONTH(Setup!$B$8),AND(MONTH($F125)=MONTH(Setup!$B$8),DAY($F125)&gt;DAY(Setup!$B$8))),1,0))&lt;Setup!$B$11,(YEAR(Setup!$B$8)-YEAR($F125)-IF(OR(MONTH($F125)&gt;MONTH(Setup!$B$8),AND(MONTH($F125)=MONTH(Setup!$B$8),DAY($F125)&gt;DAY(Setup!$B$8))),1,0))&gt;Setup!$C$11),"Age "&amp;(YEAR(Setup!$B$8)-YEAR($F125)-IF(OR(MONTH($F125)&gt;MONTH(Setup!$B$8),AND(MONTH($F125)=MONTH(Setup!$B$8),DAY($F125)&gt;DAY(Setup!$B$8))),1,0))&amp;": check the date","")))</f>
        <v/>
      </c>
      <c r="Y125" s="23" t="str">
        <f>IF(COUNTA($B125:$T125)&gt;0,IF($M125="","English or Modern English missing",""),"")</f>
        <v/>
      </c>
      <c r="Z125" s="23" t="str">
        <f>IF(COUNTA($B125:$T125)&gt;0,IF(COUNTA($N125:$R125)&lt;4,"Needs 4 or 5, has "&amp;COUNTA($N125:$R125),""),"")</f>
        <v/>
      </c>
      <c r="AA125" s="23" t="str">
        <f>IF(COUNTA($B125:$T125)&gt;0,MID(IF(SUM($AD125)=0,"","; "&amp;INDEX(Subjects!$O$5:$O$29,$AE125)&amp;" with "&amp;INDEX(Subjects!$P$5:$P$29,$AE125)&amp;IF($AD125&gt;1," (+"&amp;($AD125-1)&amp;" more)",""))&amp;IF(SUMPRODUCT(($M125:$R125&lt;&gt;"")*(COUNTIF($M125:$R125,$M125:$R125&amp;"")&gt;1))&gt;0,"; Same subject twice",""),3,300),"")</f>
        <v/>
      </c>
      <c r="AB125" s="23" t="str">
        <f>IF(COUNTA($B125:$T125)&gt;0,MID(IF($S125&lt;&gt;"Y","; Photo","")&amp;IF($T125&lt;&gt;"Y","; Signature",""),3,50),"")</f>
        <v/>
      </c>
      <c r="AC125" s="24" t="str">
        <f>IF(COUNTA($B125:$T125)&gt;0,IF(SUMPRODUCT(--($V125:$AB125&lt;&gt;""))=0,"OK",SUMPRODUCT(--($V125:$AB125&lt;&gt;""))&amp;" to fix"),"")</f>
        <v/>
      </c>
      <c r="AD125" s="25" t="str">
        <f>IF(COUNTA($B125:$T125)&gt;0,SUMPRODUCT((Subjects!$O$5:$O$29&lt;&gt;"")*(Subjects!$P$5:$P$29&lt;&gt;"")*(COUNTIF($M125:$R125,Subjects!$O$5:$O$29&amp;"")&gt;0)*(COUNTIF($M125:$R125,Subjects!$P$5:$P$29&amp;"")&gt;0)),"")</f>
        <v/>
      </c>
      <c r="AE125" s="25" t="str">
        <f>IF(SUM($AD125)=0,"",LOOKUP(2,1/((Subjects!$O$5:$O$29&lt;&gt;"")*(Subjects!$P$5:$P$29&lt;&gt;"")*(COUNTIF($M125:$R125,Subjects!$O$5:$O$29&amp;"")&gt;0)*(COUNTIF($M125:$R125,Subjects!$P$5:$P$29&amp;"")&gt;0)),Subjects!$Q$5:$Q$29))</f>
        <v/>
      </c>
    </row>
    <row r="126" spans="1:31" x14ac:dyDescent="0.25">
      <c r="A126" s="19">
        <v>121</v>
      </c>
      <c r="B126" s="8"/>
      <c r="C126" s="20"/>
      <c r="D126" s="4"/>
      <c r="E126" s="8"/>
      <c r="F126" s="21"/>
      <c r="G126" s="8"/>
      <c r="H126" s="4"/>
      <c r="I126" s="4"/>
      <c r="J126" s="4"/>
      <c r="K126" s="8"/>
      <c r="L126" s="20"/>
      <c r="M126" s="4"/>
      <c r="N126" s="4"/>
      <c r="O126" s="4"/>
      <c r="P126" s="4"/>
      <c r="Q126" s="4"/>
      <c r="R126" s="4"/>
      <c r="S126" s="8"/>
      <c r="T126" s="8"/>
      <c r="U126" s="22" t="str">
        <f>IF(COUNTA($B126:$T126)&gt;0,COUNTA($M126:$R126),"")</f>
        <v/>
      </c>
      <c r="V126" s="23" t="str">
        <f>IF(COUNTA($B126:$T126)&gt;0,MID(IF($B126="","; Section","")&amp;IF($C126="","; Admission no.","")&amp;IF($D126="","; Name","")&amp;IF($E126="","; Gender","")&amp;IF($F126="","; Date of birth","")&amp;IF($G126="","; Nationality","")&amp;IF(COUNTA($H126:$J126)=0,"; Parent or guardian","")&amp;IF($K126="","; Class X board","")&amp;IF(AND($K126="Other board",$L126=""),"; Eligibility no.",""),3,300),"")</f>
        <v/>
      </c>
      <c r="W126" s="23" t="str">
        <f>IF(COUNTA($B126:$T126)&gt;0,MID(IF($D126="","",IF($D126&lt;&gt;TRIM($D126),"; Name: extra spaces","")&amp;IF(SUMPRODUCT(--ISNUMBER(FIND(" "&amp;{"a","b","c","d","e","f","g","h","i","j","k","l","m","n","o","p","q","r","s","t","u","v","w","x","y","z"}," "&amp;$D126)))&gt;0,"; Name: small first letter",""))&amp;IF($H126="","",IF($H126&lt;&gt;TRIM($H126),"; Mother: extra spaces","")&amp;IF(SUMPRODUCT(--ISNUMBER(FIND(" "&amp;{"a","b","c","d","e","f","g","h","i","j","k","l","m","n","o","p","q","r","s","t","u","v","w","x","y","z"}," "&amp;$H126)))&gt;0,"; Mother: small first letter",""))&amp;IF($I126="","",IF($I126&lt;&gt;TRIM($I126),"; Father: extra spaces","")&amp;IF(SUMPRODUCT(--ISNUMBER(FIND(" "&amp;{"a","b","c","d","e","f","g","h","i","j","k","l","m","n","o","p","q","r","s","t","u","v","w","x","y","z"}," "&amp;$I126)))&gt;0,"; Father: small first letter",""))&amp;IF($J126="","",IF($J126&lt;&gt;TRIM($J126),"; Guardian: extra spaces","")&amp;IF(SUMPRODUCT(--ISNUMBER(FIND(" "&amp;{"a","b","c","d","e","f","g","h","i","j","k","l","m","n","o","p","q","r","s","t","u","v","w","x","y","z"}," "&amp;$J126)))&gt;0,"; Guardian: small first letter","")),3,300),"")</f>
        <v/>
      </c>
      <c r="X126" s="23" t="str">
        <f>IF(OR(NOT(COUNTA($B126:$T126)&gt;0),$F126=""),"",IF(NOT(ISNUMBER($F126)),"Not a date",IF(OR((YEAR(Setup!$B$8)-YEAR($F126)-IF(OR(MONTH($F126)&gt;MONTH(Setup!$B$8),AND(MONTH($F126)=MONTH(Setup!$B$8),DAY($F126)&gt;DAY(Setup!$B$8))),1,0))&lt;Setup!$B$11,(YEAR(Setup!$B$8)-YEAR($F126)-IF(OR(MONTH($F126)&gt;MONTH(Setup!$B$8),AND(MONTH($F126)=MONTH(Setup!$B$8),DAY($F126)&gt;DAY(Setup!$B$8))),1,0))&gt;Setup!$C$11),"Age "&amp;(YEAR(Setup!$B$8)-YEAR($F126)-IF(OR(MONTH($F126)&gt;MONTH(Setup!$B$8),AND(MONTH($F126)=MONTH(Setup!$B$8),DAY($F126)&gt;DAY(Setup!$B$8))),1,0))&amp;": check the date","")))</f>
        <v/>
      </c>
      <c r="Y126" s="23" t="str">
        <f>IF(COUNTA($B126:$T126)&gt;0,IF($M126="","English or Modern English missing",""),"")</f>
        <v/>
      </c>
      <c r="Z126" s="23" t="str">
        <f>IF(COUNTA($B126:$T126)&gt;0,IF(COUNTA($N126:$R126)&lt;4,"Needs 4 or 5, has "&amp;COUNTA($N126:$R126),""),"")</f>
        <v/>
      </c>
      <c r="AA126" s="23" t="str">
        <f>IF(COUNTA($B126:$T126)&gt;0,MID(IF(SUM($AD126)=0,"","; "&amp;INDEX(Subjects!$O$5:$O$29,$AE126)&amp;" with "&amp;INDEX(Subjects!$P$5:$P$29,$AE126)&amp;IF($AD126&gt;1," (+"&amp;($AD126-1)&amp;" more)",""))&amp;IF(SUMPRODUCT(($M126:$R126&lt;&gt;"")*(COUNTIF($M126:$R126,$M126:$R126&amp;"")&gt;1))&gt;0,"; Same subject twice",""),3,300),"")</f>
        <v/>
      </c>
      <c r="AB126" s="23" t="str">
        <f>IF(COUNTA($B126:$T126)&gt;0,MID(IF($S126&lt;&gt;"Y","; Photo","")&amp;IF($T126&lt;&gt;"Y","; Signature",""),3,50),"")</f>
        <v/>
      </c>
      <c r="AC126" s="24" t="str">
        <f>IF(COUNTA($B126:$T126)&gt;0,IF(SUMPRODUCT(--($V126:$AB126&lt;&gt;""))=0,"OK",SUMPRODUCT(--($V126:$AB126&lt;&gt;""))&amp;" to fix"),"")</f>
        <v/>
      </c>
      <c r="AD126" s="25" t="str">
        <f>IF(COUNTA($B126:$T126)&gt;0,SUMPRODUCT((Subjects!$O$5:$O$29&lt;&gt;"")*(Subjects!$P$5:$P$29&lt;&gt;"")*(COUNTIF($M126:$R126,Subjects!$O$5:$O$29&amp;"")&gt;0)*(COUNTIF($M126:$R126,Subjects!$P$5:$P$29&amp;"")&gt;0)),"")</f>
        <v/>
      </c>
      <c r="AE126" s="25" t="str">
        <f>IF(SUM($AD126)=0,"",LOOKUP(2,1/((Subjects!$O$5:$O$29&lt;&gt;"")*(Subjects!$P$5:$P$29&lt;&gt;"")*(COUNTIF($M126:$R126,Subjects!$O$5:$O$29&amp;"")&gt;0)*(COUNTIF($M126:$R126,Subjects!$P$5:$P$29&amp;"")&gt;0)),Subjects!$Q$5:$Q$29))</f>
        <v/>
      </c>
    </row>
    <row r="127" spans="1:31" x14ac:dyDescent="0.25">
      <c r="A127" s="19">
        <v>122</v>
      </c>
      <c r="B127" s="8"/>
      <c r="C127" s="20"/>
      <c r="D127" s="4"/>
      <c r="E127" s="8"/>
      <c r="F127" s="21"/>
      <c r="G127" s="8"/>
      <c r="H127" s="4"/>
      <c r="I127" s="4"/>
      <c r="J127" s="4"/>
      <c r="K127" s="8"/>
      <c r="L127" s="20"/>
      <c r="M127" s="4"/>
      <c r="N127" s="4"/>
      <c r="O127" s="4"/>
      <c r="P127" s="4"/>
      <c r="Q127" s="4"/>
      <c r="R127" s="4"/>
      <c r="S127" s="8"/>
      <c r="T127" s="8"/>
      <c r="U127" s="22" t="str">
        <f>IF(COUNTA($B127:$T127)&gt;0,COUNTA($M127:$R127),"")</f>
        <v/>
      </c>
      <c r="V127" s="23" t="str">
        <f>IF(COUNTA($B127:$T127)&gt;0,MID(IF($B127="","; Section","")&amp;IF($C127="","; Admission no.","")&amp;IF($D127="","; Name","")&amp;IF($E127="","; Gender","")&amp;IF($F127="","; Date of birth","")&amp;IF($G127="","; Nationality","")&amp;IF(COUNTA($H127:$J127)=0,"; Parent or guardian","")&amp;IF($K127="","; Class X board","")&amp;IF(AND($K127="Other board",$L127=""),"; Eligibility no.",""),3,300),"")</f>
        <v/>
      </c>
      <c r="W127" s="23" t="str">
        <f>IF(COUNTA($B127:$T127)&gt;0,MID(IF($D127="","",IF($D127&lt;&gt;TRIM($D127),"; Name: extra spaces","")&amp;IF(SUMPRODUCT(--ISNUMBER(FIND(" "&amp;{"a","b","c","d","e","f","g","h","i","j","k","l","m","n","o","p","q","r","s","t","u","v","w","x","y","z"}," "&amp;$D127)))&gt;0,"; Name: small first letter",""))&amp;IF($H127="","",IF($H127&lt;&gt;TRIM($H127),"; Mother: extra spaces","")&amp;IF(SUMPRODUCT(--ISNUMBER(FIND(" "&amp;{"a","b","c","d","e","f","g","h","i","j","k","l","m","n","o","p","q","r","s","t","u","v","w","x","y","z"}," "&amp;$H127)))&gt;0,"; Mother: small first letter",""))&amp;IF($I127="","",IF($I127&lt;&gt;TRIM($I127),"; Father: extra spaces","")&amp;IF(SUMPRODUCT(--ISNUMBER(FIND(" "&amp;{"a","b","c","d","e","f","g","h","i","j","k","l","m","n","o","p","q","r","s","t","u","v","w","x","y","z"}," "&amp;$I127)))&gt;0,"; Father: small first letter",""))&amp;IF($J127="","",IF($J127&lt;&gt;TRIM($J127),"; Guardian: extra spaces","")&amp;IF(SUMPRODUCT(--ISNUMBER(FIND(" "&amp;{"a","b","c","d","e","f","g","h","i","j","k","l","m","n","o","p","q","r","s","t","u","v","w","x","y","z"}," "&amp;$J127)))&gt;0,"; Guardian: small first letter","")),3,300),"")</f>
        <v/>
      </c>
      <c r="X127" s="23" t="str">
        <f>IF(OR(NOT(COUNTA($B127:$T127)&gt;0),$F127=""),"",IF(NOT(ISNUMBER($F127)),"Not a date",IF(OR((YEAR(Setup!$B$8)-YEAR($F127)-IF(OR(MONTH($F127)&gt;MONTH(Setup!$B$8),AND(MONTH($F127)=MONTH(Setup!$B$8),DAY($F127)&gt;DAY(Setup!$B$8))),1,0))&lt;Setup!$B$11,(YEAR(Setup!$B$8)-YEAR($F127)-IF(OR(MONTH($F127)&gt;MONTH(Setup!$B$8),AND(MONTH($F127)=MONTH(Setup!$B$8),DAY($F127)&gt;DAY(Setup!$B$8))),1,0))&gt;Setup!$C$11),"Age "&amp;(YEAR(Setup!$B$8)-YEAR($F127)-IF(OR(MONTH($F127)&gt;MONTH(Setup!$B$8),AND(MONTH($F127)=MONTH(Setup!$B$8),DAY($F127)&gt;DAY(Setup!$B$8))),1,0))&amp;": check the date","")))</f>
        <v/>
      </c>
      <c r="Y127" s="23" t="str">
        <f>IF(COUNTA($B127:$T127)&gt;0,IF($M127="","English or Modern English missing",""),"")</f>
        <v/>
      </c>
      <c r="Z127" s="23" t="str">
        <f>IF(COUNTA($B127:$T127)&gt;0,IF(COUNTA($N127:$R127)&lt;4,"Needs 4 or 5, has "&amp;COUNTA($N127:$R127),""),"")</f>
        <v/>
      </c>
      <c r="AA127" s="23" t="str">
        <f>IF(COUNTA($B127:$T127)&gt;0,MID(IF(SUM($AD127)=0,"","; "&amp;INDEX(Subjects!$O$5:$O$29,$AE127)&amp;" with "&amp;INDEX(Subjects!$P$5:$P$29,$AE127)&amp;IF($AD127&gt;1," (+"&amp;($AD127-1)&amp;" more)",""))&amp;IF(SUMPRODUCT(($M127:$R127&lt;&gt;"")*(COUNTIF($M127:$R127,$M127:$R127&amp;"")&gt;1))&gt;0,"; Same subject twice",""),3,300),"")</f>
        <v/>
      </c>
      <c r="AB127" s="23" t="str">
        <f>IF(COUNTA($B127:$T127)&gt;0,MID(IF($S127&lt;&gt;"Y","; Photo","")&amp;IF($T127&lt;&gt;"Y","; Signature",""),3,50),"")</f>
        <v/>
      </c>
      <c r="AC127" s="24" t="str">
        <f>IF(COUNTA($B127:$T127)&gt;0,IF(SUMPRODUCT(--($V127:$AB127&lt;&gt;""))=0,"OK",SUMPRODUCT(--($V127:$AB127&lt;&gt;""))&amp;" to fix"),"")</f>
        <v/>
      </c>
      <c r="AD127" s="25" t="str">
        <f>IF(COUNTA($B127:$T127)&gt;0,SUMPRODUCT((Subjects!$O$5:$O$29&lt;&gt;"")*(Subjects!$P$5:$P$29&lt;&gt;"")*(COUNTIF($M127:$R127,Subjects!$O$5:$O$29&amp;"")&gt;0)*(COUNTIF($M127:$R127,Subjects!$P$5:$P$29&amp;"")&gt;0)),"")</f>
        <v/>
      </c>
      <c r="AE127" s="25" t="str">
        <f>IF(SUM($AD127)=0,"",LOOKUP(2,1/((Subjects!$O$5:$O$29&lt;&gt;"")*(Subjects!$P$5:$P$29&lt;&gt;"")*(COUNTIF($M127:$R127,Subjects!$O$5:$O$29&amp;"")&gt;0)*(COUNTIF($M127:$R127,Subjects!$P$5:$P$29&amp;"")&gt;0)),Subjects!$Q$5:$Q$29))</f>
        <v/>
      </c>
    </row>
    <row r="128" spans="1:31" x14ac:dyDescent="0.25">
      <c r="A128" s="19">
        <v>123</v>
      </c>
      <c r="B128" s="8"/>
      <c r="C128" s="20"/>
      <c r="D128" s="4"/>
      <c r="E128" s="8"/>
      <c r="F128" s="21"/>
      <c r="G128" s="8"/>
      <c r="H128" s="4"/>
      <c r="I128" s="4"/>
      <c r="J128" s="4"/>
      <c r="K128" s="8"/>
      <c r="L128" s="20"/>
      <c r="M128" s="4"/>
      <c r="N128" s="4"/>
      <c r="O128" s="4"/>
      <c r="P128" s="4"/>
      <c r="Q128" s="4"/>
      <c r="R128" s="4"/>
      <c r="S128" s="8"/>
      <c r="T128" s="8"/>
      <c r="U128" s="22" t="str">
        <f>IF(COUNTA($B128:$T128)&gt;0,COUNTA($M128:$R128),"")</f>
        <v/>
      </c>
      <c r="V128" s="23" t="str">
        <f>IF(COUNTA($B128:$T128)&gt;0,MID(IF($B128="","; Section","")&amp;IF($C128="","; Admission no.","")&amp;IF($D128="","; Name","")&amp;IF($E128="","; Gender","")&amp;IF($F128="","; Date of birth","")&amp;IF($G128="","; Nationality","")&amp;IF(COUNTA($H128:$J128)=0,"; Parent or guardian","")&amp;IF($K128="","; Class X board","")&amp;IF(AND($K128="Other board",$L128=""),"; Eligibility no.",""),3,300),"")</f>
        <v/>
      </c>
      <c r="W128" s="23" t="str">
        <f>IF(COUNTA($B128:$T128)&gt;0,MID(IF($D128="","",IF($D128&lt;&gt;TRIM($D128),"; Name: extra spaces","")&amp;IF(SUMPRODUCT(--ISNUMBER(FIND(" "&amp;{"a","b","c","d","e","f","g","h","i","j","k","l","m","n","o","p","q","r","s","t","u","v","w","x","y","z"}," "&amp;$D128)))&gt;0,"; Name: small first letter",""))&amp;IF($H128="","",IF($H128&lt;&gt;TRIM($H128),"; Mother: extra spaces","")&amp;IF(SUMPRODUCT(--ISNUMBER(FIND(" "&amp;{"a","b","c","d","e","f","g","h","i","j","k","l","m","n","o","p","q","r","s","t","u","v","w","x","y","z"}," "&amp;$H128)))&gt;0,"; Mother: small first letter",""))&amp;IF($I128="","",IF($I128&lt;&gt;TRIM($I128),"; Father: extra spaces","")&amp;IF(SUMPRODUCT(--ISNUMBER(FIND(" "&amp;{"a","b","c","d","e","f","g","h","i","j","k","l","m","n","o","p","q","r","s","t","u","v","w","x","y","z"}," "&amp;$I128)))&gt;0,"; Father: small first letter",""))&amp;IF($J128="","",IF($J128&lt;&gt;TRIM($J128),"; Guardian: extra spaces","")&amp;IF(SUMPRODUCT(--ISNUMBER(FIND(" "&amp;{"a","b","c","d","e","f","g","h","i","j","k","l","m","n","o","p","q","r","s","t","u","v","w","x","y","z"}," "&amp;$J128)))&gt;0,"; Guardian: small first letter","")),3,300),"")</f>
        <v/>
      </c>
      <c r="X128" s="23" t="str">
        <f>IF(OR(NOT(COUNTA($B128:$T128)&gt;0),$F128=""),"",IF(NOT(ISNUMBER($F128)),"Not a date",IF(OR((YEAR(Setup!$B$8)-YEAR($F128)-IF(OR(MONTH($F128)&gt;MONTH(Setup!$B$8),AND(MONTH($F128)=MONTH(Setup!$B$8),DAY($F128)&gt;DAY(Setup!$B$8))),1,0))&lt;Setup!$B$11,(YEAR(Setup!$B$8)-YEAR($F128)-IF(OR(MONTH($F128)&gt;MONTH(Setup!$B$8),AND(MONTH($F128)=MONTH(Setup!$B$8),DAY($F128)&gt;DAY(Setup!$B$8))),1,0))&gt;Setup!$C$11),"Age "&amp;(YEAR(Setup!$B$8)-YEAR($F128)-IF(OR(MONTH($F128)&gt;MONTH(Setup!$B$8),AND(MONTH($F128)=MONTH(Setup!$B$8),DAY($F128)&gt;DAY(Setup!$B$8))),1,0))&amp;": check the date","")))</f>
        <v/>
      </c>
      <c r="Y128" s="23" t="str">
        <f>IF(COUNTA($B128:$T128)&gt;0,IF($M128="","English or Modern English missing",""),"")</f>
        <v/>
      </c>
      <c r="Z128" s="23" t="str">
        <f>IF(COUNTA($B128:$T128)&gt;0,IF(COUNTA($N128:$R128)&lt;4,"Needs 4 or 5, has "&amp;COUNTA($N128:$R128),""),"")</f>
        <v/>
      </c>
      <c r="AA128" s="23" t="str">
        <f>IF(COUNTA($B128:$T128)&gt;0,MID(IF(SUM($AD128)=0,"","; "&amp;INDEX(Subjects!$O$5:$O$29,$AE128)&amp;" with "&amp;INDEX(Subjects!$P$5:$P$29,$AE128)&amp;IF($AD128&gt;1," (+"&amp;($AD128-1)&amp;" more)",""))&amp;IF(SUMPRODUCT(($M128:$R128&lt;&gt;"")*(COUNTIF($M128:$R128,$M128:$R128&amp;"")&gt;1))&gt;0,"; Same subject twice",""),3,300),"")</f>
        <v/>
      </c>
      <c r="AB128" s="23" t="str">
        <f>IF(COUNTA($B128:$T128)&gt;0,MID(IF($S128&lt;&gt;"Y","; Photo","")&amp;IF($T128&lt;&gt;"Y","; Signature",""),3,50),"")</f>
        <v/>
      </c>
      <c r="AC128" s="24" t="str">
        <f>IF(COUNTA($B128:$T128)&gt;0,IF(SUMPRODUCT(--($V128:$AB128&lt;&gt;""))=0,"OK",SUMPRODUCT(--($V128:$AB128&lt;&gt;""))&amp;" to fix"),"")</f>
        <v/>
      </c>
      <c r="AD128" s="25" t="str">
        <f>IF(COUNTA($B128:$T128)&gt;0,SUMPRODUCT((Subjects!$O$5:$O$29&lt;&gt;"")*(Subjects!$P$5:$P$29&lt;&gt;"")*(COUNTIF($M128:$R128,Subjects!$O$5:$O$29&amp;"")&gt;0)*(COUNTIF($M128:$R128,Subjects!$P$5:$P$29&amp;"")&gt;0)),"")</f>
        <v/>
      </c>
      <c r="AE128" s="25" t="str">
        <f>IF(SUM($AD128)=0,"",LOOKUP(2,1/((Subjects!$O$5:$O$29&lt;&gt;"")*(Subjects!$P$5:$P$29&lt;&gt;"")*(COUNTIF($M128:$R128,Subjects!$O$5:$O$29&amp;"")&gt;0)*(COUNTIF($M128:$R128,Subjects!$P$5:$P$29&amp;"")&gt;0)),Subjects!$Q$5:$Q$29))</f>
        <v/>
      </c>
    </row>
    <row r="129" spans="1:31" x14ac:dyDescent="0.25">
      <c r="A129" s="19">
        <v>124</v>
      </c>
      <c r="B129" s="8"/>
      <c r="C129" s="20"/>
      <c r="D129" s="4"/>
      <c r="E129" s="8"/>
      <c r="F129" s="21"/>
      <c r="G129" s="8"/>
      <c r="H129" s="4"/>
      <c r="I129" s="4"/>
      <c r="J129" s="4"/>
      <c r="K129" s="8"/>
      <c r="L129" s="20"/>
      <c r="M129" s="4"/>
      <c r="N129" s="4"/>
      <c r="O129" s="4"/>
      <c r="P129" s="4"/>
      <c r="Q129" s="4"/>
      <c r="R129" s="4"/>
      <c r="S129" s="8"/>
      <c r="T129" s="8"/>
      <c r="U129" s="22" t="str">
        <f>IF(COUNTA($B129:$T129)&gt;0,COUNTA($M129:$R129),"")</f>
        <v/>
      </c>
      <c r="V129" s="23" t="str">
        <f>IF(COUNTA($B129:$T129)&gt;0,MID(IF($B129="","; Section","")&amp;IF($C129="","; Admission no.","")&amp;IF($D129="","; Name","")&amp;IF($E129="","; Gender","")&amp;IF($F129="","; Date of birth","")&amp;IF($G129="","; Nationality","")&amp;IF(COUNTA($H129:$J129)=0,"; Parent or guardian","")&amp;IF($K129="","; Class X board","")&amp;IF(AND($K129="Other board",$L129=""),"; Eligibility no.",""),3,300),"")</f>
        <v/>
      </c>
      <c r="W129" s="23" t="str">
        <f>IF(COUNTA($B129:$T129)&gt;0,MID(IF($D129="","",IF($D129&lt;&gt;TRIM($D129),"; Name: extra spaces","")&amp;IF(SUMPRODUCT(--ISNUMBER(FIND(" "&amp;{"a","b","c","d","e","f","g","h","i","j","k","l","m","n","o","p","q","r","s","t","u","v","w","x","y","z"}," "&amp;$D129)))&gt;0,"; Name: small first letter",""))&amp;IF($H129="","",IF($H129&lt;&gt;TRIM($H129),"; Mother: extra spaces","")&amp;IF(SUMPRODUCT(--ISNUMBER(FIND(" "&amp;{"a","b","c","d","e","f","g","h","i","j","k","l","m","n","o","p","q","r","s","t","u","v","w","x","y","z"}," "&amp;$H129)))&gt;0,"; Mother: small first letter",""))&amp;IF($I129="","",IF($I129&lt;&gt;TRIM($I129),"; Father: extra spaces","")&amp;IF(SUMPRODUCT(--ISNUMBER(FIND(" "&amp;{"a","b","c","d","e","f","g","h","i","j","k","l","m","n","o","p","q","r","s","t","u","v","w","x","y","z"}," "&amp;$I129)))&gt;0,"; Father: small first letter",""))&amp;IF($J129="","",IF($J129&lt;&gt;TRIM($J129),"; Guardian: extra spaces","")&amp;IF(SUMPRODUCT(--ISNUMBER(FIND(" "&amp;{"a","b","c","d","e","f","g","h","i","j","k","l","m","n","o","p","q","r","s","t","u","v","w","x","y","z"}," "&amp;$J129)))&gt;0,"; Guardian: small first letter","")),3,300),"")</f>
        <v/>
      </c>
      <c r="X129" s="23" t="str">
        <f>IF(OR(NOT(COUNTA($B129:$T129)&gt;0),$F129=""),"",IF(NOT(ISNUMBER($F129)),"Not a date",IF(OR((YEAR(Setup!$B$8)-YEAR($F129)-IF(OR(MONTH($F129)&gt;MONTH(Setup!$B$8),AND(MONTH($F129)=MONTH(Setup!$B$8),DAY($F129)&gt;DAY(Setup!$B$8))),1,0))&lt;Setup!$B$11,(YEAR(Setup!$B$8)-YEAR($F129)-IF(OR(MONTH($F129)&gt;MONTH(Setup!$B$8),AND(MONTH($F129)=MONTH(Setup!$B$8),DAY($F129)&gt;DAY(Setup!$B$8))),1,0))&gt;Setup!$C$11),"Age "&amp;(YEAR(Setup!$B$8)-YEAR($F129)-IF(OR(MONTH($F129)&gt;MONTH(Setup!$B$8),AND(MONTH($F129)=MONTH(Setup!$B$8),DAY($F129)&gt;DAY(Setup!$B$8))),1,0))&amp;": check the date","")))</f>
        <v/>
      </c>
      <c r="Y129" s="23" t="str">
        <f>IF(COUNTA($B129:$T129)&gt;0,IF($M129="","English or Modern English missing",""),"")</f>
        <v/>
      </c>
      <c r="Z129" s="23" t="str">
        <f>IF(COUNTA($B129:$T129)&gt;0,IF(COUNTA($N129:$R129)&lt;4,"Needs 4 or 5, has "&amp;COUNTA($N129:$R129),""),"")</f>
        <v/>
      </c>
      <c r="AA129" s="23" t="str">
        <f>IF(COUNTA($B129:$T129)&gt;0,MID(IF(SUM($AD129)=0,"","; "&amp;INDEX(Subjects!$O$5:$O$29,$AE129)&amp;" with "&amp;INDEX(Subjects!$P$5:$P$29,$AE129)&amp;IF($AD129&gt;1," (+"&amp;($AD129-1)&amp;" more)",""))&amp;IF(SUMPRODUCT(($M129:$R129&lt;&gt;"")*(COUNTIF($M129:$R129,$M129:$R129&amp;"")&gt;1))&gt;0,"; Same subject twice",""),3,300),"")</f>
        <v/>
      </c>
      <c r="AB129" s="23" t="str">
        <f>IF(COUNTA($B129:$T129)&gt;0,MID(IF($S129&lt;&gt;"Y","; Photo","")&amp;IF($T129&lt;&gt;"Y","; Signature",""),3,50),"")</f>
        <v/>
      </c>
      <c r="AC129" s="24" t="str">
        <f>IF(COUNTA($B129:$T129)&gt;0,IF(SUMPRODUCT(--($V129:$AB129&lt;&gt;""))=0,"OK",SUMPRODUCT(--($V129:$AB129&lt;&gt;""))&amp;" to fix"),"")</f>
        <v/>
      </c>
      <c r="AD129" s="25" t="str">
        <f>IF(COUNTA($B129:$T129)&gt;0,SUMPRODUCT((Subjects!$O$5:$O$29&lt;&gt;"")*(Subjects!$P$5:$P$29&lt;&gt;"")*(COUNTIF($M129:$R129,Subjects!$O$5:$O$29&amp;"")&gt;0)*(COUNTIF($M129:$R129,Subjects!$P$5:$P$29&amp;"")&gt;0)),"")</f>
        <v/>
      </c>
      <c r="AE129" s="25" t="str">
        <f>IF(SUM($AD129)=0,"",LOOKUP(2,1/((Subjects!$O$5:$O$29&lt;&gt;"")*(Subjects!$P$5:$P$29&lt;&gt;"")*(COUNTIF($M129:$R129,Subjects!$O$5:$O$29&amp;"")&gt;0)*(COUNTIF($M129:$R129,Subjects!$P$5:$P$29&amp;"")&gt;0)),Subjects!$Q$5:$Q$29))</f>
        <v/>
      </c>
    </row>
    <row r="130" spans="1:31" x14ac:dyDescent="0.25">
      <c r="A130" s="19">
        <v>125</v>
      </c>
      <c r="B130" s="8"/>
      <c r="C130" s="20"/>
      <c r="D130" s="4"/>
      <c r="E130" s="8"/>
      <c r="F130" s="21"/>
      <c r="G130" s="8"/>
      <c r="H130" s="4"/>
      <c r="I130" s="4"/>
      <c r="J130" s="4"/>
      <c r="K130" s="8"/>
      <c r="L130" s="20"/>
      <c r="M130" s="4"/>
      <c r="N130" s="4"/>
      <c r="O130" s="4"/>
      <c r="P130" s="4"/>
      <c r="Q130" s="4"/>
      <c r="R130" s="4"/>
      <c r="S130" s="8"/>
      <c r="T130" s="8"/>
      <c r="U130" s="22" t="str">
        <f>IF(COUNTA($B130:$T130)&gt;0,COUNTA($M130:$R130),"")</f>
        <v/>
      </c>
      <c r="V130" s="23" t="str">
        <f>IF(COUNTA($B130:$T130)&gt;0,MID(IF($B130="","; Section","")&amp;IF($C130="","; Admission no.","")&amp;IF($D130="","; Name","")&amp;IF($E130="","; Gender","")&amp;IF($F130="","; Date of birth","")&amp;IF($G130="","; Nationality","")&amp;IF(COUNTA($H130:$J130)=0,"; Parent or guardian","")&amp;IF($K130="","; Class X board","")&amp;IF(AND($K130="Other board",$L130=""),"; Eligibility no.",""),3,300),"")</f>
        <v/>
      </c>
      <c r="W130" s="23" t="str">
        <f>IF(COUNTA($B130:$T130)&gt;0,MID(IF($D130="","",IF($D130&lt;&gt;TRIM($D130),"; Name: extra spaces","")&amp;IF(SUMPRODUCT(--ISNUMBER(FIND(" "&amp;{"a","b","c","d","e","f","g","h","i","j","k","l","m","n","o","p","q","r","s","t","u","v","w","x","y","z"}," "&amp;$D130)))&gt;0,"; Name: small first letter",""))&amp;IF($H130="","",IF($H130&lt;&gt;TRIM($H130),"; Mother: extra spaces","")&amp;IF(SUMPRODUCT(--ISNUMBER(FIND(" "&amp;{"a","b","c","d","e","f","g","h","i","j","k","l","m","n","o","p","q","r","s","t","u","v","w","x","y","z"}," "&amp;$H130)))&gt;0,"; Mother: small first letter",""))&amp;IF($I130="","",IF($I130&lt;&gt;TRIM($I130),"; Father: extra spaces","")&amp;IF(SUMPRODUCT(--ISNUMBER(FIND(" "&amp;{"a","b","c","d","e","f","g","h","i","j","k","l","m","n","o","p","q","r","s","t","u","v","w","x","y","z"}," "&amp;$I130)))&gt;0,"; Father: small first letter",""))&amp;IF($J130="","",IF($J130&lt;&gt;TRIM($J130),"; Guardian: extra spaces","")&amp;IF(SUMPRODUCT(--ISNUMBER(FIND(" "&amp;{"a","b","c","d","e","f","g","h","i","j","k","l","m","n","o","p","q","r","s","t","u","v","w","x","y","z"}," "&amp;$J130)))&gt;0,"; Guardian: small first letter","")),3,300),"")</f>
        <v/>
      </c>
      <c r="X130" s="23" t="str">
        <f>IF(OR(NOT(COUNTA($B130:$T130)&gt;0),$F130=""),"",IF(NOT(ISNUMBER($F130)),"Not a date",IF(OR((YEAR(Setup!$B$8)-YEAR($F130)-IF(OR(MONTH($F130)&gt;MONTH(Setup!$B$8),AND(MONTH($F130)=MONTH(Setup!$B$8),DAY($F130)&gt;DAY(Setup!$B$8))),1,0))&lt;Setup!$B$11,(YEAR(Setup!$B$8)-YEAR($F130)-IF(OR(MONTH($F130)&gt;MONTH(Setup!$B$8),AND(MONTH($F130)=MONTH(Setup!$B$8),DAY($F130)&gt;DAY(Setup!$B$8))),1,0))&gt;Setup!$C$11),"Age "&amp;(YEAR(Setup!$B$8)-YEAR($F130)-IF(OR(MONTH($F130)&gt;MONTH(Setup!$B$8),AND(MONTH($F130)=MONTH(Setup!$B$8),DAY($F130)&gt;DAY(Setup!$B$8))),1,0))&amp;": check the date","")))</f>
        <v/>
      </c>
      <c r="Y130" s="23" t="str">
        <f>IF(COUNTA($B130:$T130)&gt;0,IF($M130="","English or Modern English missing",""),"")</f>
        <v/>
      </c>
      <c r="Z130" s="23" t="str">
        <f>IF(COUNTA($B130:$T130)&gt;0,IF(COUNTA($N130:$R130)&lt;4,"Needs 4 or 5, has "&amp;COUNTA($N130:$R130),""),"")</f>
        <v/>
      </c>
      <c r="AA130" s="23" t="str">
        <f>IF(COUNTA($B130:$T130)&gt;0,MID(IF(SUM($AD130)=0,"","; "&amp;INDEX(Subjects!$O$5:$O$29,$AE130)&amp;" with "&amp;INDEX(Subjects!$P$5:$P$29,$AE130)&amp;IF($AD130&gt;1," (+"&amp;($AD130-1)&amp;" more)",""))&amp;IF(SUMPRODUCT(($M130:$R130&lt;&gt;"")*(COUNTIF($M130:$R130,$M130:$R130&amp;"")&gt;1))&gt;0,"; Same subject twice",""),3,300),"")</f>
        <v/>
      </c>
      <c r="AB130" s="23" t="str">
        <f>IF(COUNTA($B130:$T130)&gt;0,MID(IF($S130&lt;&gt;"Y","; Photo","")&amp;IF($T130&lt;&gt;"Y","; Signature",""),3,50),"")</f>
        <v/>
      </c>
      <c r="AC130" s="24" t="str">
        <f>IF(COUNTA($B130:$T130)&gt;0,IF(SUMPRODUCT(--($V130:$AB130&lt;&gt;""))=0,"OK",SUMPRODUCT(--($V130:$AB130&lt;&gt;""))&amp;" to fix"),"")</f>
        <v/>
      </c>
      <c r="AD130" s="25" t="str">
        <f>IF(COUNTA($B130:$T130)&gt;0,SUMPRODUCT((Subjects!$O$5:$O$29&lt;&gt;"")*(Subjects!$P$5:$P$29&lt;&gt;"")*(COUNTIF($M130:$R130,Subjects!$O$5:$O$29&amp;"")&gt;0)*(COUNTIF($M130:$R130,Subjects!$P$5:$P$29&amp;"")&gt;0)),"")</f>
        <v/>
      </c>
      <c r="AE130" s="25" t="str">
        <f>IF(SUM($AD130)=0,"",LOOKUP(2,1/((Subjects!$O$5:$O$29&lt;&gt;"")*(Subjects!$P$5:$P$29&lt;&gt;"")*(COUNTIF($M130:$R130,Subjects!$O$5:$O$29&amp;"")&gt;0)*(COUNTIF($M130:$R130,Subjects!$P$5:$P$29&amp;"")&gt;0)),Subjects!$Q$5:$Q$29))</f>
        <v/>
      </c>
    </row>
    <row r="131" spans="1:31" x14ac:dyDescent="0.25">
      <c r="A131" s="19">
        <v>126</v>
      </c>
      <c r="B131" s="8"/>
      <c r="C131" s="20"/>
      <c r="D131" s="4"/>
      <c r="E131" s="8"/>
      <c r="F131" s="21"/>
      <c r="G131" s="8"/>
      <c r="H131" s="4"/>
      <c r="I131" s="4"/>
      <c r="J131" s="4"/>
      <c r="K131" s="8"/>
      <c r="L131" s="20"/>
      <c r="M131" s="4"/>
      <c r="N131" s="4"/>
      <c r="O131" s="4"/>
      <c r="P131" s="4"/>
      <c r="Q131" s="4"/>
      <c r="R131" s="4"/>
      <c r="S131" s="8"/>
      <c r="T131" s="8"/>
      <c r="U131" s="22" t="str">
        <f>IF(COUNTA($B131:$T131)&gt;0,COUNTA($M131:$R131),"")</f>
        <v/>
      </c>
      <c r="V131" s="23" t="str">
        <f>IF(COUNTA($B131:$T131)&gt;0,MID(IF($B131="","; Section","")&amp;IF($C131="","; Admission no.","")&amp;IF($D131="","; Name","")&amp;IF($E131="","; Gender","")&amp;IF($F131="","; Date of birth","")&amp;IF($G131="","; Nationality","")&amp;IF(COUNTA($H131:$J131)=0,"; Parent or guardian","")&amp;IF($K131="","; Class X board","")&amp;IF(AND($K131="Other board",$L131=""),"; Eligibility no.",""),3,300),"")</f>
        <v/>
      </c>
      <c r="W131" s="23" t="str">
        <f>IF(COUNTA($B131:$T131)&gt;0,MID(IF($D131="","",IF($D131&lt;&gt;TRIM($D131),"; Name: extra spaces","")&amp;IF(SUMPRODUCT(--ISNUMBER(FIND(" "&amp;{"a","b","c","d","e","f","g","h","i","j","k","l","m","n","o","p","q","r","s","t","u","v","w","x","y","z"}," "&amp;$D131)))&gt;0,"; Name: small first letter",""))&amp;IF($H131="","",IF($H131&lt;&gt;TRIM($H131),"; Mother: extra spaces","")&amp;IF(SUMPRODUCT(--ISNUMBER(FIND(" "&amp;{"a","b","c","d","e","f","g","h","i","j","k","l","m","n","o","p","q","r","s","t","u","v","w","x","y","z"}," "&amp;$H131)))&gt;0,"; Mother: small first letter",""))&amp;IF($I131="","",IF($I131&lt;&gt;TRIM($I131),"; Father: extra spaces","")&amp;IF(SUMPRODUCT(--ISNUMBER(FIND(" "&amp;{"a","b","c","d","e","f","g","h","i","j","k","l","m","n","o","p","q","r","s","t","u","v","w","x","y","z"}," "&amp;$I131)))&gt;0,"; Father: small first letter",""))&amp;IF($J131="","",IF($J131&lt;&gt;TRIM($J131),"; Guardian: extra spaces","")&amp;IF(SUMPRODUCT(--ISNUMBER(FIND(" "&amp;{"a","b","c","d","e","f","g","h","i","j","k","l","m","n","o","p","q","r","s","t","u","v","w","x","y","z"}," "&amp;$J131)))&gt;0,"; Guardian: small first letter","")),3,300),"")</f>
        <v/>
      </c>
      <c r="X131" s="23" t="str">
        <f>IF(OR(NOT(COUNTA($B131:$T131)&gt;0),$F131=""),"",IF(NOT(ISNUMBER($F131)),"Not a date",IF(OR((YEAR(Setup!$B$8)-YEAR($F131)-IF(OR(MONTH($F131)&gt;MONTH(Setup!$B$8),AND(MONTH($F131)=MONTH(Setup!$B$8),DAY($F131)&gt;DAY(Setup!$B$8))),1,0))&lt;Setup!$B$11,(YEAR(Setup!$B$8)-YEAR($F131)-IF(OR(MONTH($F131)&gt;MONTH(Setup!$B$8),AND(MONTH($F131)=MONTH(Setup!$B$8),DAY($F131)&gt;DAY(Setup!$B$8))),1,0))&gt;Setup!$C$11),"Age "&amp;(YEAR(Setup!$B$8)-YEAR($F131)-IF(OR(MONTH($F131)&gt;MONTH(Setup!$B$8),AND(MONTH($F131)=MONTH(Setup!$B$8),DAY($F131)&gt;DAY(Setup!$B$8))),1,0))&amp;": check the date","")))</f>
        <v/>
      </c>
      <c r="Y131" s="23" t="str">
        <f>IF(COUNTA($B131:$T131)&gt;0,IF($M131="","English or Modern English missing",""),"")</f>
        <v/>
      </c>
      <c r="Z131" s="23" t="str">
        <f>IF(COUNTA($B131:$T131)&gt;0,IF(COUNTA($N131:$R131)&lt;4,"Needs 4 or 5, has "&amp;COUNTA($N131:$R131),""),"")</f>
        <v/>
      </c>
      <c r="AA131" s="23" t="str">
        <f>IF(COUNTA($B131:$T131)&gt;0,MID(IF(SUM($AD131)=0,"","; "&amp;INDEX(Subjects!$O$5:$O$29,$AE131)&amp;" with "&amp;INDEX(Subjects!$P$5:$P$29,$AE131)&amp;IF($AD131&gt;1," (+"&amp;($AD131-1)&amp;" more)",""))&amp;IF(SUMPRODUCT(($M131:$R131&lt;&gt;"")*(COUNTIF($M131:$R131,$M131:$R131&amp;"")&gt;1))&gt;0,"; Same subject twice",""),3,300),"")</f>
        <v/>
      </c>
      <c r="AB131" s="23" t="str">
        <f>IF(COUNTA($B131:$T131)&gt;0,MID(IF($S131&lt;&gt;"Y","; Photo","")&amp;IF($T131&lt;&gt;"Y","; Signature",""),3,50),"")</f>
        <v/>
      </c>
      <c r="AC131" s="24" t="str">
        <f>IF(COUNTA($B131:$T131)&gt;0,IF(SUMPRODUCT(--($V131:$AB131&lt;&gt;""))=0,"OK",SUMPRODUCT(--($V131:$AB131&lt;&gt;""))&amp;" to fix"),"")</f>
        <v/>
      </c>
      <c r="AD131" s="25" t="str">
        <f>IF(COUNTA($B131:$T131)&gt;0,SUMPRODUCT((Subjects!$O$5:$O$29&lt;&gt;"")*(Subjects!$P$5:$P$29&lt;&gt;"")*(COUNTIF($M131:$R131,Subjects!$O$5:$O$29&amp;"")&gt;0)*(COUNTIF($M131:$R131,Subjects!$P$5:$P$29&amp;"")&gt;0)),"")</f>
        <v/>
      </c>
      <c r="AE131" s="25" t="str">
        <f>IF(SUM($AD131)=0,"",LOOKUP(2,1/((Subjects!$O$5:$O$29&lt;&gt;"")*(Subjects!$P$5:$P$29&lt;&gt;"")*(COUNTIF($M131:$R131,Subjects!$O$5:$O$29&amp;"")&gt;0)*(COUNTIF($M131:$R131,Subjects!$P$5:$P$29&amp;"")&gt;0)),Subjects!$Q$5:$Q$29))</f>
        <v/>
      </c>
    </row>
    <row r="132" spans="1:31" x14ac:dyDescent="0.25">
      <c r="A132" s="19">
        <v>127</v>
      </c>
      <c r="B132" s="8"/>
      <c r="C132" s="20"/>
      <c r="D132" s="4"/>
      <c r="E132" s="8"/>
      <c r="F132" s="21"/>
      <c r="G132" s="8"/>
      <c r="H132" s="4"/>
      <c r="I132" s="4"/>
      <c r="J132" s="4"/>
      <c r="K132" s="8"/>
      <c r="L132" s="20"/>
      <c r="M132" s="4"/>
      <c r="N132" s="4"/>
      <c r="O132" s="4"/>
      <c r="P132" s="4"/>
      <c r="Q132" s="4"/>
      <c r="R132" s="4"/>
      <c r="S132" s="8"/>
      <c r="T132" s="8"/>
      <c r="U132" s="22" t="str">
        <f>IF(COUNTA($B132:$T132)&gt;0,COUNTA($M132:$R132),"")</f>
        <v/>
      </c>
      <c r="V132" s="23" t="str">
        <f>IF(COUNTA($B132:$T132)&gt;0,MID(IF($B132="","; Section","")&amp;IF($C132="","; Admission no.","")&amp;IF($D132="","; Name","")&amp;IF($E132="","; Gender","")&amp;IF($F132="","; Date of birth","")&amp;IF($G132="","; Nationality","")&amp;IF(COUNTA($H132:$J132)=0,"; Parent or guardian","")&amp;IF($K132="","; Class X board","")&amp;IF(AND($K132="Other board",$L132=""),"; Eligibility no.",""),3,300),"")</f>
        <v/>
      </c>
      <c r="W132" s="23" t="str">
        <f>IF(COUNTA($B132:$T132)&gt;0,MID(IF($D132="","",IF($D132&lt;&gt;TRIM($D132),"; Name: extra spaces","")&amp;IF(SUMPRODUCT(--ISNUMBER(FIND(" "&amp;{"a","b","c","d","e","f","g","h","i","j","k","l","m","n","o","p","q","r","s","t","u","v","w","x","y","z"}," "&amp;$D132)))&gt;0,"; Name: small first letter",""))&amp;IF($H132="","",IF($H132&lt;&gt;TRIM($H132),"; Mother: extra spaces","")&amp;IF(SUMPRODUCT(--ISNUMBER(FIND(" "&amp;{"a","b","c","d","e","f","g","h","i","j","k","l","m","n","o","p","q","r","s","t","u","v","w","x","y","z"}," "&amp;$H132)))&gt;0,"; Mother: small first letter",""))&amp;IF($I132="","",IF($I132&lt;&gt;TRIM($I132),"; Father: extra spaces","")&amp;IF(SUMPRODUCT(--ISNUMBER(FIND(" "&amp;{"a","b","c","d","e","f","g","h","i","j","k","l","m","n","o","p","q","r","s","t","u","v","w","x","y","z"}," "&amp;$I132)))&gt;0,"; Father: small first letter",""))&amp;IF($J132="","",IF($J132&lt;&gt;TRIM($J132),"; Guardian: extra spaces","")&amp;IF(SUMPRODUCT(--ISNUMBER(FIND(" "&amp;{"a","b","c","d","e","f","g","h","i","j","k","l","m","n","o","p","q","r","s","t","u","v","w","x","y","z"}," "&amp;$J132)))&gt;0,"; Guardian: small first letter","")),3,300),"")</f>
        <v/>
      </c>
      <c r="X132" s="23" t="str">
        <f>IF(OR(NOT(COUNTA($B132:$T132)&gt;0),$F132=""),"",IF(NOT(ISNUMBER($F132)),"Not a date",IF(OR((YEAR(Setup!$B$8)-YEAR($F132)-IF(OR(MONTH($F132)&gt;MONTH(Setup!$B$8),AND(MONTH($F132)=MONTH(Setup!$B$8),DAY($F132)&gt;DAY(Setup!$B$8))),1,0))&lt;Setup!$B$11,(YEAR(Setup!$B$8)-YEAR($F132)-IF(OR(MONTH($F132)&gt;MONTH(Setup!$B$8),AND(MONTH($F132)=MONTH(Setup!$B$8),DAY($F132)&gt;DAY(Setup!$B$8))),1,0))&gt;Setup!$C$11),"Age "&amp;(YEAR(Setup!$B$8)-YEAR($F132)-IF(OR(MONTH($F132)&gt;MONTH(Setup!$B$8),AND(MONTH($F132)=MONTH(Setup!$B$8),DAY($F132)&gt;DAY(Setup!$B$8))),1,0))&amp;": check the date","")))</f>
        <v/>
      </c>
      <c r="Y132" s="23" t="str">
        <f>IF(COUNTA($B132:$T132)&gt;0,IF($M132="","English or Modern English missing",""),"")</f>
        <v/>
      </c>
      <c r="Z132" s="23" t="str">
        <f>IF(COUNTA($B132:$T132)&gt;0,IF(COUNTA($N132:$R132)&lt;4,"Needs 4 or 5, has "&amp;COUNTA($N132:$R132),""),"")</f>
        <v/>
      </c>
      <c r="AA132" s="23" t="str">
        <f>IF(COUNTA($B132:$T132)&gt;0,MID(IF(SUM($AD132)=0,"","; "&amp;INDEX(Subjects!$O$5:$O$29,$AE132)&amp;" with "&amp;INDEX(Subjects!$P$5:$P$29,$AE132)&amp;IF($AD132&gt;1," (+"&amp;($AD132-1)&amp;" more)",""))&amp;IF(SUMPRODUCT(($M132:$R132&lt;&gt;"")*(COUNTIF($M132:$R132,$M132:$R132&amp;"")&gt;1))&gt;0,"; Same subject twice",""),3,300),"")</f>
        <v/>
      </c>
      <c r="AB132" s="23" t="str">
        <f>IF(COUNTA($B132:$T132)&gt;0,MID(IF($S132&lt;&gt;"Y","; Photo","")&amp;IF($T132&lt;&gt;"Y","; Signature",""),3,50),"")</f>
        <v/>
      </c>
      <c r="AC132" s="24" t="str">
        <f>IF(COUNTA($B132:$T132)&gt;0,IF(SUMPRODUCT(--($V132:$AB132&lt;&gt;""))=0,"OK",SUMPRODUCT(--($V132:$AB132&lt;&gt;""))&amp;" to fix"),"")</f>
        <v/>
      </c>
      <c r="AD132" s="25" t="str">
        <f>IF(COUNTA($B132:$T132)&gt;0,SUMPRODUCT((Subjects!$O$5:$O$29&lt;&gt;"")*(Subjects!$P$5:$P$29&lt;&gt;"")*(COUNTIF($M132:$R132,Subjects!$O$5:$O$29&amp;"")&gt;0)*(COUNTIF($M132:$R132,Subjects!$P$5:$P$29&amp;"")&gt;0)),"")</f>
        <v/>
      </c>
      <c r="AE132" s="25" t="str">
        <f>IF(SUM($AD132)=0,"",LOOKUP(2,1/((Subjects!$O$5:$O$29&lt;&gt;"")*(Subjects!$P$5:$P$29&lt;&gt;"")*(COUNTIF($M132:$R132,Subjects!$O$5:$O$29&amp;"")&gt;0)*(COUNTIF($M132:$R132,Subjects!$P$5:$P$29&amp;"")&gt;0)),Subjects!$Q$5:$Q$29))</f>
        <v/>
      </c>
    </row>
    <row r="133" spans="1:31" x14ac:dyDescent="0.25">
      <c r="A133" s="19">
        <v>128</v>
      </c>
      <c r="B133" s="8"/>
      <c r="C133" s="20"/>
      <c r="D133" s="4"/>
      <c r="E133" s="8"/>
      <c r="F133" s="21"/>
      <c r="G133" s="8"/>
      <c r="H133" s="4"/>
      <c r="I133" s="4"/>
      <c r="J133" s="4"/>
      <c r="K133" s="8"/>
      <c r="L133" s="20"/>
      <c r="M133" s="4"/>
      <c r="N133" s="4"/>
      <c r="O133" s="4"/>
      <c r="P133" s="4"/>
      <c r="Q133" s="4"/>
      <c r="R133" s="4"/>
      <c r="S133" s="8"/>
      <c r="T133" s="8"/>
      <c r="U133" s="22" t="str">
        <f>IF(COUNTA($B133:$T133)&gt;0,COUNTA($M133:$R133),"")</f>
        <v/>
      </c>
      <c r="V133" s="23" t="str">
        <f>IF(COUNTA($B133:$T133)&gt;0,MID(IF($B133="","; Section","")&amp;IF($C133="","; Admission no.","")&amp;IF($D133="","; Name","")&amp;IF($E133="","; Gender","")&amp;IF($F133="","; Date of birth","")&amp;IF($G133="","; Nationality","")&amp;IF(COUNTA($H133:$J133)=0,"; Parent or guardian","")&amp;IF($K133="","; Class X board","")&amp;IF(AND($K133="Other board",$L133=""),"; Eligibility no.",""),3,300),"")</f>
        <v/>
      </c>
      <c r="W133" s="23" t="str">
        <f>IF(COUNTA($B133:$T133)&gt;0,MID(IF($D133="","",IF($D133&lt;&gt;TRIM($D133),"; Name: extra spaces","")&amp;IF(SUMPRODUCT(--ISNUMBER(FIND(" "&amp;{"a","b","c","d","e","f","g","h","i","j","k","l","m","n","o","p","q","r","s","t","u","v","w","x","y","z"}," "&amp;$D133)))&gt;0,"; Name: small first letter",""))&amp;IF($H133="","",IF($H133&lt;&gt;TRIM($H133),"; Mother: extra spaces","")&amp;IF(SUMPRODUCT(--ISNUMBER(FIND(" "&amp;{"a","b","c","d","e","f","g","h","i","j","k","l","m","n","o","p","q","r","s","t","u","v","w","x","y","z"}," "&amp;$H133)))&gt;0,"; Mother: small first letter",""))&amp;IF($I133="","",IF($I133&lt;&gt;TRIM($I133),"; Father: extra spaces","")&amp;IF(SUMPRODUCT(--ISNUMBER(FIND(" "&amp;{"a","b","c","d","e","f","g","h","i","j","k","l","m","n","o","p","q","r","s","t","u","v","w","x","y","z"}," "&amp;$I133)))&gt;0,"; Father: small first letter",""))&amp;IF($J133="","",IF($J133&lt;&gt;TRIM($J133),"; Guardian: extra spaces","")&amp;IF(SUMPRODUCT(--ISNUMBER(FIND(" "&amp;{"a","b","c","d","e","f","g","h","i","j","k","l","m","n","o","p","q","r","s","t","u","v","w","x","y","z"}," "&amp;$J133)))&gt;0,"; Guardian: small first letter","")),3,300),"")</f>
        <v/>
      </c>
      <c r="X133" s="23" t="str">
        <f>IF(OR(NOT(COUNTA($B133:$T133)&gt;0),$F133=""),"",IF(NOT(ISNUMBER($F133)),"Not a date",IF(OR((YEAR(Setup!$B$8)-YEAR($F133)-IF(OR(MONTH($F133)&gt;MONTH(Setup!$B$8),AND(MONTH($F133)=MONTH(Setup!$B$8),DAY($F133)&gt;DAY(Setup!$B$8))),1,0))&lt;Setup!$B$11,(YEAR(Setup!$B$8)-YEAR($F133)-IF(OR(MONTH($F133)&gt;MONTH(Setup!$B$8),AND(MONTH($F133)=MONTH(Setup!$B$8),DAY($F133)&gt;DAY(Setup!$B$8))),1,0))&gt;Setup!$C$11),"Age "&amp;(YEAR(Setup!$B$8)-YEAR($F133)-IF(OR(MONTH($F133)&gt;MONTH(Setup!$B$8),AND(MONTH($F133)=MONTH(Setup!$B$8),DAY($F133)&gt;DAY(Setup!$B$8))),1,0))&amp;": check the date","")))</f>
        <v/>
      </c>
      <c r="Y133" s="23" t="str">
        <f>IF(COUNTA($B133:$T133)&gt;0,IF($M133="","English or Modern English missing",""),"")</f>
        <v/>
      </c>
      <c r="Z133" s="23" t="str">
        <f>IF(COUNTA($B133:$T133)&gt;0,IF(COUNTA($N133:$R133)&lt;4,"Needs 4 or 5, has "&amp;COUNTA($N133:$R133),""),"")</f>
        <v/>
      </c>
      <c r="AA133" s="23" t="str">
        <f>IF(COUNTA($B133:$T133)&gt;0,MID(IF(SUM($AD133)=0,"","; "&amp;INDEX(Subjects!$O$5:$O$29,$AE133)&amp;" with "&amp;INDEX(Subjects!$P$5:$P$29,$AE133)&amp;IF($AD133&gt;1," (+"&amp;($AD133-1)&amp;" more)",""))&amp;IF(SUMPRODUCT(($M133:$R133&lt;&gt;"")*(COUNTIF($M133:$R133,$M133:$R133&amp;"")&gt;1))&gt;0,"; Same subject twice",""),3,300),"")</f>
        <v/>
      </c>
      <c r="AB133" s="23" t="str">
        <f>IF(COUNTA($B133:$T133)&gt;0,MID(IF($S133&lt;&gt;"Y","; Photo","")&amp;IF($T133&lt;&gt;"Y","; Signature",""),3,50),"")</f>
        <v/>
      </c>
      <c r="AC133" s="24" t="str">
        <f>IF(COUNTA($B133:$T133)&gt;0,IF(SUMPRODUCT(--($V133:$AB133&lt;&gt;""))=0,"OK",SUMPRODUCT(--($V133:$AB133&lt;&gt;""))&amp;" to fix"),"")</f>
        <v/>
      </c>
      <c r="AD133" s="25" t="str">
        <f>IF(COUNTA($B133:$T133)&gt;0,SUMPRODUCT((Subjects!$O$5:$O$29&lt;&gt;"")*(Subjects!$P$5:$P$29&lt;&gt;"")*(COUNTIF($M133:$R133,Subjects!$O$5:$O$29&amp;"")&gt;0)*(COUNTIF($M133:$R133,Subjects!$P$5:$P$29&amp;"")&gt;0)),"")</f>
        <v/>
      </c>
      <c r="AE133" s="25" t="str">
        <f>IF(SUM($AD133)=0,"",LOOKUP(2,1/((Subjects!$O$5:$O$29&lt;&gt;"")*(Subjects!$P$5:$P$29&lt;&gt;"")*(COUNTIF($M133:$R133,Subjects!$O$5:$O$29&amp;"")&gt;0)*(COUNTIF($M133:$R133,Subjects!$P$5:$P$29&amp;"")&gt;0)),Subjects!$Q$5:$Q$29))</f>
        <v/>
      </c>
    </row>
    <row r="134" spans="1:31" x14ac:dyDescent="0.25">
      <c r="A134" s="19">
        <v>129</v>
      </c>
      <c r="B134" s="8"/>
      <c r="C134" s="20"/>
      <c r="D134" s="4"/>
      <c r="E134" s="8"/>
      <c r="F134" s="21"/>
      <c r="G134" s="8"/>
      <c r="H134" s="4"/>
      <c r="I134" s="4"/>
      <c r="J134" s="4"/>
      <c r="K134" s="8"/>
      <c r="L134" s="20"/>
      <c r="M134" s="4"/>
      <c r="N134" s="4"/>
      <c r="O134" s="4"/>
      <c r="P134" s="4"/>
      <c r="Q134" s="4"/>
      <c r="R134" s="4"/>
      <c r="S134" s="8"/>
      <c r="T134" s="8"/>
      <c r="U134" s="22" t="str">
        <f>IF(COUNTA($B134:$T134)&gt;0,COUNTA($M134:$R134),"")</f>
        <v/>
      </c>
      <c r="V134" s="23" t="str">
        <f>IF(COUNTA($B134:$T134)&gt;0,MID(IF($B134="","; Section","")&amp;IF($C134="","; Admission no.","")&amp;IF($D134="","; Name","")&amp;IF($E134="","; Gender","")&amp;IF($F134="","; Date of birth","")&amp;IF($G134="","; Nationality","")&amp;IF(COUNTA($H134:$J134)=0,"; Parent or guardian","")&amp;IF($K134="","; Class X board","")&amp;IF(AND($K134="Other board",$L134=""),"; Eligibility no.",""),3,300),"")</f>
        <v/>
      </c>
      <c r="W134" s="23" t="str">
        <f>IF(COUNTA($B134:$T134)&gt;0,MID(IF($D134="","",IF($D134&lt;&gt;TRIM($D134),"; Name: extra spaces","")&amp;IF(SUMPRODUCT(--ISNUMBER(FIND(" "&amp;{"a","b","c","d","e","f","g","h","i","j","k","l","m","n","o","p","q","r","s","t","u","v","w","x","y","z"}," "&amp;$D134)))&gt;0,"; Name: small first letter",""))&amp;IF($H134="","",IF($H134&lt;&gt;TRIM($H134),"; Mother: extra spaces","")&amp;IF(SUMPRODUCT(--ISNUMBER(FIND(" "&amp;{"a","b","c","d","e","f","g","h","i","j","k","l","m","n","o","p","q","r","s","t","u","v","w","x","y","z"}," "&amp;$H134)))&gt;0,"; Mother: small first letter",""))&amp;IF($I134="","",IF($I134&lt;&gt;TRIM($I134),"; Father: extra spaces","")&amp;IF(SUMPRODUCT(--ISNUMBER(FIND(" "&amp;{"a","b","c","d","e","f","g","h","i","j","k","l","m","n","o","p","q","r","s","t","u","v","w","x","y","z"}," "&amp;$I134)))&gt;0,"; Father: small first letter",""))&amp;IF($J134="","",IF($J134&lt;&gt;TRIM($J134),"; Guardian: extra spaces","")&amp;IF(SUMPRODUCT(--ISNUMBER(FIND(" "&amp;{"a","b","c","d","e","f","g","h","i","j","k","l","m","n","o","p","q","r","s","t","u","v","w","x","y","z"}," "&amp;$J134)))&gt;0,"; Guardian: small first letter","")),3,300),"")</f>
        <v/>
      </c>
      <c r="X134" s="23" t="str">
        <f>IF(OR(NOT(COUNTA($B134:$T134)&gt;0),$F134=""),"",IF(NOT(ISNUMBER($F134)),"Not a date",IF(OR((YEAR(Setup!$B$8)-YEAR($F134)-IF(OR(MONTH($F134)&gt;MONTH(Setup!$B$8),AND(MONTH($F134)=MONTH(Setup!$B$8),DAY($F134)&gt;DAY(Setup!$B$8))),1,0))&lt;Setup!$B$11,(YEAR(Setup!$B$8)-YEAR($F134)-IF(OR(MONTH($F134)&gt;MONTH(Setup!$B$8),AND(MONTH($F134)=MONTH(Setup!$B$8),DAY($F134)&gt;DAY(Setup!$B$8))),1,0))&gt;Setup!$C$11),"Age "&amp;(YEAR(Setup!$B$8)-YEAR($F134)-IF(OR(MONTH($F134)&gt;MONTH(Setup!$B$8),AND(MONTH($F134)=MONTH(Setup!$B$8),DAY($F134)&gt;DAY(Setup!$B$8))),1,0))&amp;": check the date","")))</f>
        <v/>
      </c>
      <c r="Y134" s="23" t="str">
        <f>IF(COUNTA($B134:$T134)&gt;0,IF($M134="","English or Modern English missing",""),"")</f>
        <v/>
      </c>
      <c r="Z134" s="23" t="str">
        <f>IF(COUNTA($B134:$T134)&gt;0,IF(COUNTA($N134:$R134)&lt;4,"Needs 4 or 5, has "&amp;COUNTA($N134:$R134),""),"")</f>
        <v/>
      </c>
      <c r="AA134" s="23" t="str">
        <f>IF(COUNTA($B134:$T134)&gt;0,MID(IF(SUM($AD134)=0,"","; "&amp;INDEX(Subjects!$O$5:$O$29,$AE134)&amp;" with "&amp;INDEX(Subjects!$P$5:$P$29,$AE134)&amp;IF($AD134&gt;1," (+"&amp;($AD134-1)&amp;" more)",""))&amp;IF(SUMPRODUCT(($M134:$R134&lt;&gt;"")*(COUNTIF($M134:$R134,$M134:$R134&amp;"")&gt;1))&gt;0,"; Same subject twice",""),3,300),"")</f>
        <v/>
      </c>
      <c r="AB134" s="23" t="str">
        <f>IF(COUNTA($B134:$T134)&gt;0,MID(IF($S134&lt;&gt;"Y","; Photo","")&amp;IF($T134&lt;&gt;"Y","; Signature",""),3,50),"")</f>
        <v/>
      </c>
      <c r="AC134" s="24" t="str">
        <f>IF(COUNTA($B134:$T134)&gt;0,IF(SUMPRODUCT(--($V134:$AB134&lt;&gt;""))=0,"OK",SUMPRODUCT(--($V134:$AB134&lt;&gt;""))&amp;" to fix"),"")</f>
        <v/>
      </c>
      <c r="AD134" s="25" t="str">
        <f>IF(COUNTA($B134:$T134)&gt;0,SUMPRODUCT((Subjects!$O$5:$O$29&lt;&gt;"")*(Subjects!$P$5:$P$29&lt;&gt;"")*(COUNTIF($M134:$R134,Subjects!$O$5:$O$29&amp;"")&gt;0)*(COUNTIF($M134:$R134,Subjects!$P$5:$P$29&amp;"")&gt;0)),"")</f>
        <v/>
      </c>
      <c r="AE134" s="25" t="str">
        <f>IF(SUM($AD134)=0,"",LOOKUP(2,1/((Subjects!$O$5:$O$29&lt;&gt;"")*(Subjects!$P$5:$P$29&lt;&gt;"")*(COUNTIF($M134:$R134,Subjects!$O$5:$O$29&amp;"")&gt;0)*(COUNTIF($M134:$R134,Subjects!$P$5:$P$29&amp;"")&gt;0)),Subjects!$Q$5:$Q$29))</f>
        <v/>
      </c>
    </row>
    <row r="135" spans="1:31" x14ac:dyDescent="0.25">
      <c r="A135" s="19">
        <v>130</v>
      </c>
      <c r="B135" s="8"/>
      <c r="C135" s="20"/>
      <c r="D135" s="4"/>
      <c r="E135" s="8"/>
      <c r="F135" s="21"/>
      <c r="G135" s="8"/>
      <c r="H135" s="4"/>
      <c r="I135" s="4"/>
      <c r="J135" s="4"/>
      <c r="K135" s="8"/>
      <c r="L135" s="20"/>
      <c r="M135" s="4"/>
      <c r="N135" s="4"/>
      <c r="O135" s="4"/>
      <c r="P135" s="4"/>
      <c r="Q135" s="4"/>
      <c r="R135" s="4"/>
      <c r="S135" s="8"/>
      <c r="T135" s="8"/>
      <c r="U135" s="22" t="str">
        <f>IF(COUNTA($B135:$T135)&gt;0,COUNTA($M135:$R135),"")</f>
        <v/>
      </c>
      <c r="V135" s="23" t="str">
        <f>IF(COUNTA($B135:$T135)&gt;0,MID(IF($B135="","; Section","")&amp;IF($C135="","; Admission no.","")&amp;IF($D135="","; Name","")&amp;IF($E135="","; Gender","")&amp;IF($F135="","; Date of birth","")&amp;IF($G135="","; Nationality","")&amp;IF(COUNTA($H135:$J135)=0,"; Parent or guardian","")&amp;IF($K135="","; Class X board","")&amp;IF(AND($K135="Other board",$L135=""),"; Eligibility no.",""),3,300),"")</f>
        <v/>
      </c>
      <c r="W135" s="23" t="str">
        <f>IF(COUNTA($B135:$T135)&gt;0,MID(IF($D135="","",IF($D135&lt;&gt;TRIM($D135),"; Name: extra spaces","")&amp;IF(SUMPRODUCT(--ISNUMBER(FIND(" "&amp;{"a","b","c","d","e","f","g","h","i","j","k","l","m","n","o","p","q","r","s","t","u","v","w","x","y","z"}," "&amp;$D135)))&gt;0,"; Name: small first letter",""))&amp;IF($H135="","",IF($H135&lt;&gt;TRIM($H135),"; Mother: extra spaces","")&amp;IF(SUMPRODUCT(--ISNUMBER(FIND(" "&amp;{"a","b","c","d","e","f","g","h","i","j","k","l","m","n","o","p","q","r","s","t","u","v","w","x","y","z"}," "&amp;$H135)))&gt;0,"; Mother: small first letter",""))&amp;IF($I135="","",IF($I135&lt;&gt;TRIM($I135),"; Father: extra spaces","")&amp;IF(SUMPRODUCT(--ISNUMBER(FIND(" "&amp;{"a","b","c","d","e","f","g","h","i","j","k","l","m","n","o","p","q","r","s","t","u","v","w","x","y","z"}," "&amp;$I135)))&gt;0,"; Father: small first letter",""))&amp;IF($J135="","",IF($J135&lt;&gt;TRIM($J135),"; Guardian: extra spaces","")&amp;IF(SUMPRODUCT(--ISNUMBER(FIND(" "&amp;{"a","b","c","d","e","f","g","h","i","j","k","l","m","n","o","p","q","r","s","t","u","v","w","x","y","z"}," "&amp;$J135)))&gt;0,"; Guardian: small first letter","")),3,300),"")</f>
        <v/>
      </c>
      <c r="X135" s="23" t="str">
        <f>IF(OR(NOT(COUNTA($B135:$T135)&gt;0),$F135=""),"",IF(NOT(ISNUMBER($F135)),"Not a date",IF(OR((YEAR(Setup!$B$8)-YEAR($F135)-IF(OR(MONTH($F135)&gt;MONTH(Setup!$B$8),AND(MONTH($F135)=MONTH(Setup!$B$8),DAY($F135)&gt;DAY(Setup!$B$8))),1,0))&lt;Setup!$B$11,(YEAR(Setup!$B$8)-YEAR($F135)-IF(OR(MONTH($F135)&gt;MONTH(Setup!$B$8),AND(MONTH($F135)=MONTH(Setup!$B$8),DAY($F135)&gt;DAY(Setup!$B$8))),1,0))&gt;Setup!$C$11),"Age "&amp;(YEAR(Setup!$B$8)-YEAR($F135)-IF(OR(MONTH($F135)&gt;MONTH(Setup!$B$8),AND(MONTH($F135)=MONTH(Setup!$B$8),DAY($F135)&gt;DAY(Setup!$B$8))),1,0))&amp;": check the date","")))</f>
        <v/>
      </c>
      <c r="Y135" s="23" t="str">
        <f>IF(COUNTA($B135:$T135)&gt;0,IF($M135="","English or Modern English missing",""),"")</f>
        <v/>
      </c>
      <c r="Z135" s="23" t="str">
        <f>IF(COUNTA($B135:$T135)&gt;0,IF(COUNTA($N135:$R135)&lt;4,"Needs 4 or 5, has "&amp;COUNTA($N135:$R135),""),"")</f>
        <v/>
      </c>
      <c r="AA135" s="23" t="str">
        <f>IF(COUNTA($B135:$T135)&gt;0,MID(IF(SUM($AD135)=0,"","; "&amp;INDEX(Subjects!$O$5:$O$29,$AE135)&amp;" with "&amp;INDEX(Subjects!$P$5:$P$29,$AE135)&amp;IF($AD135&gt;1," (+"&amp;($AD135-1)&amp;" more)",""))&amp;IF(SUMPRODUCT(($M135:$R135&lt;&gt;"")*(COUNTIF($M135:$R135,$M135:$R135&amp;"")&gt;1))&gt;0,"; Same subject twice",""),3,300),"")</f>
        <v/>
      </c>
      <c r="AB135" s="23" t="str">
        <f>IF(COUNTA($B135:$T135)&gt;0,MID(IF($S135&lt;&gt;"Y","; Photo","")&amp;IF($T135&lt;&gt;"Y","; Signature",""),3,50),"")</f>
        <v/>
      </c>
      <c r="AC135" s="24" t="str">
        <f>IF(COUNTA($B135:$T135)&gt;0,IF(SUMPRODUCT(--($V135:$AB135&lt;&gt;""))=0,"OK",SUMPRODUCT(--($V135:$AB135&lt;&gt;""))&amp;" to fix"),"")</f>
        <v/>
      </c>
      <c r="AD135" s="25" t="str">
        <f>IF(COUNTA($B135:$T135)&gt;0,SUMPRODUCT((Subjects!$O$5:$O$29&lt;&gt;"")*(Subjects!$P$5:$P$29&lt;&gt;"")*(COUNTIF($M135:$R135,Subjects!$O$5:$O$29&amp;"")&gt;0)*(COUNTIF($M135:$R135,Subjects!$P$5:$P$29&amp;"")&gt;0)),"")</f>
        <v/>
      </c>
      <c r="AE135" s="25" t="str">
        <f>IF(SUM($AD135)=0,"",LOOKUP(2,1/((Subjects!$O$5:$O$29&lt;&gt;"")*(Subjects!$P$5:$P$29&lt;&gt;"")*(COUNTIF($M135:$R135,Subjects!$O$5:$O$29&amp;"")&gt;0)*(COUNTIF($M135:$R135,Subjects!$P$5:$P$29&amp;"")&gt;0)),Subjects!$Q$5:$Q$29))</f>
        <v/>
      </c>
    </row>
    <row r="136" spans="1:31" x14ac:dyDescent="0.25">
      <c r="A136" s="19">
        <v>131</v>
      </c>
      <c r="B136" s="8"/>
      <c r="C136" s="20"/>
      <c r="D136" s="4"/>
      <c r="E136" s="8"/>
      <c r="F136" s="21"/>
      <c r="G136" s="8"/>
      <c r="H136" s="4"/>
      <c r="I136" s="4"/>
      <c r="J136" s="4"/>
      <c r="K136" s="8"/>
      <c r="L136" s="20"/>
      <c r="M136" s="4"/>
      <c r="N136" s="4"/>
      <c r="O136" s="4"/>
      <c r="P136" s="4"/>
      <c r="Q136" s="4"/>
      <c r="R136" s="4"/>
      <c r="S136" s="8"/>
      <c r="T136" s="8"/>
      <c r="U136" s="22" t="str">
        <f>IF(COUNTA($B136:$T136)&gt;0,COUNTA($M136:$R136),"")</f>
        <v/>
      </c>
      <c r="V136" s="23" t="str">
        <f>IF(COUNTA($B136:$T136)&gt;0,MID(IF($B136="","; Section","")&amp;IF($C136="","; Admission no.","")&amp;IF($D136="","; Name","")&amp;IF($E136="","; Gender","")&amp;IF($F136="","; Date of birth","")&amp;IF($G136="","; Nationality","")&amp;IF(COUNTA($H136:$J136)=0,"; Parent or guardian","")&amp;IF($K136="","; Class X board","")&amp;IF(AND($K136="Other board",$L136=""),"; Eligibility no.",""),3,300),"")</f>
        <v/>
      </c>
      <c r="W136" s="23" t="str">
        <f>IF(COUNTA($B136:$T136)&gt;0,MID(IF($D136="","",IF($D136&lt;&gt;TRIM($D136),"; Name: extra spaces","")&amp;IF(SUMPRODUCT(--ISNUMBER(FIND(" "&amp;{"a","b","c","d","e","f","g","h","i","j","k","l","m","n","o","p","q","r","s","t","u","v","w","x","y","z"}," "&amp;$D136)))&gt;0,"; Name: small first letter",""))&amp;IF($H136="","",IF($H136&lt;&gt;TRIM($H136),"; Mother: extra spaces","")&amp;IF(SUMPRODUCT(--ISNUMBER(FIND(" "&amp;{"a","b","c","d","e","f","g","h","i","j","k","l","m","n","o","p","q","r","s","t","u","v","w","x","y","z"}," "&amp;$H136)))&gt;0,"; Mother: small first letter",""))&amp;IF($I136="","",IF($I136&lt;&gt;TRIM($I136),"; Father: extra spaces","")&amp;IF(SUMPRODUCT(--ISNUMBER(FIND(" "&amp;{"a","b","c","d","e","f","g","h","i","j","k","l","m","n","o","p","q","r","s","t","u","v","w","x","y","z"}," "&amp;$I136)))&gt;0,"; Father: small first letter",""))&amp;IF($J136="","",IF($J136&lt;&gt;TRIM($J136),"; Guardian: extra spaces","")&amp;IF(SUMPRODUCT(--ISNUMBER(FIND(" "&amp;{"a","b","c","d","e","f","g","h","i","j","k","l","m","n","o","p","q","r","s","t","u","v","w","x","y","z"}," "&amp;$J136)))&gt;0,"; Guardian: small first letter","")),3,300),"")</f>
        <v/>
      </c>
      <c r="X136" s="23" t="str">
        <f>IF(OR(NOT(COUNTA($B136:$T136)&gt;0),$F136=""),"",IF(NOT(ISNUMBER($F136)),"Not a date",IF(OR((YEAR(Setup!$B$8)-YEAR($F136)-IF(OR(MONTH($F136)&gt;MONTH(Setup!$B$8),AND(MONTH($F136)=MONTH(Setup!$B$8),DAY($F136)&gt;DAY(Setup!$B$8))),1,0))&lt;Setup!$B$11,(YEAR(Setup!$B$8)-YEAR($F136)-IF(OR(MONTH($F136)&gt;MONTH(Setup!$B$8),AND(MONTH($F136)=MONTH(Setup!$B$8),DAY($F136)&gt;DAY(Setup!$B$8))),1,0))&gt;Setup!$C$11),"Age "&amp;(YEAR(Setup!$B$8)-YEAR($F136)-IF(OR(MONTH($F136)&gt;MONTH(Setup!$B$8),AND(MONTH($F136)=MONTH(Setup!$B$8),DAY($F136)&gt;DAY(Setup!$B$8))),1,0))&amp;": check the date","")))</f>
        <v/>
      </c>
      <c r="Y136" s="23" t="str">
        <f>IF(COUNTA($B136:$T136)&gt;0,IF($M136="","English or Modern English missing",""),"")</f>
        <v/>
      </c>
      <c r="Z136" s="23" t="str">
        <f>IF(COUNTA($B136:$T136)&gt;0,IF(COUNTA($N136:$R136)&lt;4,"Needs 4 or 5, has "&amp;COUNTA($N136:$R136),""),"")</f>
        <v/>
      </c>
      <c r="AA136" s="23" t="str">
        <f>IF(COUNTA($B136:$T136)&gt;0,MID(IF(SUM($AD136)=0,"","; "&amp;INDEX(Subjects!$O$5:$O$29,$AE136)&amp;" with "&amp;INDEX(Subjects!$P$5:$P$29,$AE136)&amp;IF($AD136&gt;1," (+"&amp;($AD136-1)&amp;" more)",""))&amp;IF(SUMPRODUCT(($M136:$R136&lt;&gt;"")*(COUNTIF($M136:$R136,$M136:$R136&amp;"")&gt;1))&gt;0,"; Same subject twice",""),3,300),"")</f>
        <v/>
      </c>
      <c r="AB136" s="23" t="str">
        <f>IF(COUNTA($B136:$T136)&gt;0,MID(IF($S136&lt;&gt;"Y","; Photo","")&amp;IF($T136&lt;&gt;"Y","; Signature",""),3,50),"")</f>
        <v/>
      </c>
      <c r="AC136" s="24" t="str">
        <f>IF(COUNTA($B136:$T136)&gt;0,IF(SUMPRODUCT(--($V136:$AB136&lt;&gt;""))=0,"OK",SUMPRODUCT(--($V136:$AB136&lt;&gt;""))&amp;" to fix"),"")</f>
        <v/>
      </c>
      <c r="AD136" s="25" t="str">
        <f>IF(COUNTA($B136:$T136)&gt;0,SUMPRODUCT((Subjects!$O$5:$O$29&lt;&gt;"")*(Subjects!$P$5:$P$29&lt;&gt;"")*(COUNTIF($M136:$R136,Subjects!$O$5:$O$29&amp;"")&gt;0)*(COUNTIF($M136:$R136,Subjects!$P$5:$P$29&amp;"")&gt;0)),"")</f>
        <v/>
      </c>
      <c r="AE136" s="25" t="str">
        <f>IF(SUM($AD136)=0,"",LOOKUP(2,1/((Subjects!$O$5:$O$29&lt;&gt;"")*(Subjects!$P$5:$P$29&lt;&gt;"")*(COUNTIF($M136:$R136,Subjects!$O$5:$O$29&amp;"")&gt;0)*(COUNTIF($M136:$R136,Subjects!$P$5:$P$29&amp;"")&gt;0)),Subjects!$Q$5:$Q$29))</f>
        <v/>
      </c>
    </row>
    <row r="137" spans="1:31" x14ac:dyDescent="0.25">
      <c r="A137" s="19">
        <v>132</v>
      </c>
      <c r="B137" s="8"/>
      <c r="C137" s="20"/>
      <c r="D137" s="4"/>
      <c r="E137" s="8"/>
      <c r="F137" s="21"/>
      <c r="G137" s="8"/>
      <c r="H137" s="4"/>
      <c r="I137" s="4"/>
      <c r="J137" s="4"/>
      <c r="K137" s="8"/>
      <c r="L137" s="20"/>
      <c r="M137" s="4"/>
      <c r="N137" s="4"/>
      <c r="O137" s="4"/>
      <c r="P137" s="4"/>
      <c r="Q137" s="4"/>
      <c r="R137" s="4"/>
      <c r="S137" s="8"/>
      <c r="T137" s="8"/>
      <c r="U137" s="22" t="str">
        <f>IF(COUNTA($B137:$T137)&gt;0,COUNTA($M137:$R137),"")</f>
        <v/>
      </c>
      <c r="V137" s="23" t="str">
        <f>IF(COUNTA($B137:$T137)&gt;0,MID(IF($B137="","; Section","")&amp;IF($C137="","; Admission no.","")&amp;IF($D137="","; Name","")&amp;IF($E137="","; Gender","")&amp;IF($F137="","; Date of birth","")&amp;IF($G137="","; Nationality","")&amp;IF(COUNTA($H137:$J137)=0,"; Parent or guardian","")&amp;IF($K137="","; Class X board","")&amp;IF(AND($K137="Other board",$L137=""),"; Eligibility no.",""),3,300),"")</f>
        <v/>
      </c>
      <c r="W137" s="23" t="str">
        <f>IF(COUNTA($B137:$T137)&gt;0,MID(IF($D137="","",IF($D137&lt;&gt;TRIM($D137),"; Name: extra spaces","")&amp;IF(SUMPRODUCT(--ISNUMBER(FIND(" "&amp;{"a","b","c","d","e","f","g","h","i","j","k","l","m","n","o","p","q","r","s","t","u","v","w","x","y","z"}," "&amp;$D137)))&gt;0,"; Name: small first letter",""))&amp;IF($H137="","",IF($H137&lt;&gt;TRIM($H137),"; Mother: extra spaces","")&amp;IF(SUMPRODUCT(--ISNUMBER(FIND(" "&amp;{"a","b","c","d","e","f","g","h","i","j","k","l","m","n","o","p","q","r","s","t","u","v","w","x","y","z"}," "&amp;$H137)))&gt;0,"; Mother: small first letter",""))&amp;IF($I137="","",IF($I137&lt;&gt;TRIM($I137),"; Father: extra spaces","")&amp;IF(SUMPRODUCT(--ISNUMBER(FIND(" "&amp;{"a","b","c","d","e","f","g","h","i","j","k","l","m","n","o","p","q","r","s","t","u","v","w","x","y","z"}," "&amp;$I137)))&gt;0,"; Father: small first letter",""))&amp;IF($J137="","",IF($J137&lt;&gt;TRIM($J137),"; Guardian: extra spaces","")&amp;IF(SUMPRODUCT(--ISNUMBER(FIND(" "&amp;{"a","b","c","d","e","f","g","h","i","j","k","l","m","n","o","p","q","r","s","t","u","v","w","x","y","z"}," "&amp;$J137)))&gt;0,"; Guardian: small first letter","")),3,300),"")</f>
        <v/>
      </c>
      <c r="X137" s="23" t="str">
        <f>IF(OR(NOT(COUNTA($B137:$T137)&gt;0),$F137=""),"",IF(NOT(ISNUMBER($F137)),"Not a date",IF(OR((YEAR(Setup!$B$8)-YEAR($F137)-IF(OR(MONTH($F137)&gt;MONTH(Setup!$B$8),AND(MONTH($F137)=MONTH(Setup!$B$8),DAY($F137)&gt;DAY(Setup!$B$8))),1,0))&lt;Setup!$B$11,(YEAR(Setup!$B$8)-YEAR($F137)-IF(OR(MONTH($F137)&gt;MONTH(Setup!$B$8),AND(MONTH($F137)=MONTH(Setup!$B$8),DAY($F137)&gt;DAY(Setup!$B$8))),1,0))&gt;Setup!$C$11),"Age "&amp;(YEAR(Setup!$B$8)-YEAR($F137)-IF(OR(MONTH($F137)&gt;MONTH(Setup!$B$8),AND(MONTH($F137)=MONTH(Setup!$B$8),DAY($F137)&gt;DAY(Setup!$B$8))),1,0))&amp;": check the date","")))</f>
        <v/>
      </c>
      <c r="Y137" s="23" t="str">
        <f>IF(COUNTA($B137:$T137)&gt;0,IF($M137="","English or Modern English missing",""),"")</f>
        <v/>
      </c>
      <c r="Z137" s="23" t="str">
        <f>IF(COUNTA($B137:$T137)&gt;0,IF(COUNTA($N137:$R137)&lt;4,"Needs 4 or 5, has "&amp;COUNTA($N137:$R137),""),"")</f>
        <v/>
      </c>
      <c r="AA137" s="23" t="str">
        <f>IF(COUNTA($B137:$T137)&gt;0,MID(IF(SUM($AD137)=0,"","; "&amp;INDEX(Subjects!$O$5:$O$29,$AE137)&amp;" with "&amp;INDEX(Subjects!$P$5:$P$29,$AE137)&amp;IF($AD137&gt;1," (+"&amp;($AD137-1)&amp;" more)",""))&amp;IF(SUMPRODUCT(($M137:$R137&lt;&gt;"")*(COUNTIF($M137:$R137,$M137:$R137&amp;"")&gt;1))&gt;0,"; Same subject twice",""),3,300),"")</f>
        <v/>
      </c>
      <c r="AB137" s="23" t="str">
        <f>IF(COUNTA($B137:$T137)&gt;0,MID(IF($S137&lt;&gt;"Y","; Photo","")&amp;IF($T137&lt;&gt;"Y","; Signature",""),3,50),"")</f>
        <v/>
      </c>
      <c r="AC137" s="24" t="str">
        <f>IF(COUNTA($B137:$T137)&gt;0,IF(SUMPRODUCT(--($V137:$AB137&lt;&gt;""))=0,"OK",SUMPRODUCT(--($V137:$AB137&lt;&gt;""))&amp;" to fix"),"")</f>
        <v/>
      </c>
      <c r="AD137" s="25" t="str">
        <f>IF(COUNTA($B137:$T137)&gt;0,SUMPRODUCT((Subjects!$O$5:$O$29&lt;&gt;"")*(Subjects!$P$5:$P$29&lt;&gt;"")*(COUNTIF($M137:$R137,Subjects!$O$5:$O$29&amp;"")&gt;0)*(COUNTIF($M137:$R137,Subjects!$P$5:$P$29&amp;"")&gt;0)),"")</f>
        <v/>
      </c>
      <c r="AE137" s="25" t="str">
        <f>IF(SUM($AD137)=0,"",LOOKUP(2,1/((Subjects!$O$5:$O$29&lt;&gt;"")*(Subjects!$P$5:$P$29&lt;&gt;"")*(COUNTIF($M137:$R137,Subjects!$O$5:$O$29&amp;"")&gt;0)*(COUNTIF($M137:$R137,Subjects!$P$5:$P$29&amp;"")&gt;0)),Subjects!$Q$5:$Q$29))</f>
        <v/>
      </c>
    </row>
    <row r="138" spans="1:31" x14ac:dyDescent="0.25">
      <c r="A138" s="19">
        <v>133</v>
      </c>
      <c r="B138" s="8"/>
      <c r="C138" s="20"/>
      <c r="D138" s="4"/>
      <c r="E138" s="8"/>
      <c r="F138" s="21"/>
      <c r="G138" s="8"/>
      <c r="H138" s="4"/>
      <c r="I138" s="4"/>
      <c r="J138" s="4"/>
      <c r="K138" s="8"/>
      <c r="L138" s="20"/>
      <c r="M138" s="4"/>
      <c r="N138" s="4"/>
      <c r="O138" s="4"/>
      <c r="P138" s="4"/>
      <c r="Q138" s="4"/>
      <c r="R138" s="4"/>
      <c r="S138" s="8"/>
      <c r="T138" s="8"/>
      <c r="U138" s="22" t="str">
        <f>IF(COUNTA($B138:$T138)&gt;0,COUNTA($M138:$R138),"")</f>
        <v/>
      </c>
      <c r="V138" s="23" t="str">
        <f>IF(COUNTA($B138:$T138)&gt;0,MID(IF($B138="","; Section","")&amp;IF($C138="","; Admission no.","")&amp;IF($D138="","; Name","")&amp;IF($E138="","; Gender","")&amp;IF($F138="","; Date of birth","")&amp;IF($G138="","; Nationality","")&amp;IF(COUNTA($H138:$J138)=0,"; Parent or guardian","")&amp;IF($K138="","; Class X board","")&amp;IF(AND($K138="Other board",$L138=""),"; Eligibility no.",""),3,300),"")</f>
        <v/>
      </c>
      <c r="W138" s="23" t="str">
        <f>IF(COUNTA($B138:$T138)&gt;0,MID(IF($D138="","",IF($D138&lt;&gt;TRIM($D138),"; Name: extra spaces","")&amp;IF(SUMPRODUCT(--ISNUMBER(FIND(" "&amp;{"a","b","c","d","e","f","g","h","i","j","k","l","m","n","o","p","q","r","s","t","u","v","w","x","y","z"}," "&amp;$D138)))&gt;0,"; Name: small first letter",""))&amp;IF($H138="","",IF($H138&lt;&gt;TRIM($H138),"; Mother: extra spaces","")&amp;IF(SUMPRODUCT(--ISNUMBER(FIND(" "&amp;{"a","b","c","d","e","f","g","h","i","j","k","l","m","n","o","p","q","r","s","t","u","v","w","x","y","z"}," "&amp;$H138)))&gt;0,"; Mother: small first letter",""))&amp;IF($I138="","",IF($I138&lt;&gt;TRIM($I138),"; Father: extra spaces","")&amp;IF(SUMPRODUCT(--ISNUMBER(FIND(" "&amp;{"a","b","c","d","e","f","g","h","i","j","k","l","m","n","o","p","q","r","s","t","u","v","w","x","y","z"}," "&amp;$I138)))&gt;0,"; Father: small first letter",""))&amp;IF($J138="","",IF($J138&lt;&gt;TRIM($J138),"; Guardian: extra spaces","")&amp;IF(SUMPRODUCT(--ISNUMBER(FIND(" "&amp;{"a","b","c","d","e","f","g","h","i","j","k","l","m","n","o","p","q","r","s","t","u","v","w","x","y","z"}," "&amp;$J138)))&gt;0,"; Guardian: small first letter","")),3,300),"")</f>
        <v/>
      </c>
      <c r="X138" s="23" t="str">
        <f>IF(OR(NOT(COUNTA($B138:$T138)&gt;0),$F138=""),"",IF(NOT(ISNUMBER($F138)),"Not a date",IF(OR((YEAR(Setup!$B$8)-YEAR($F138)-IF(OR(MONTH($F138)&gt;MONTH(Setup!$B$8),AND(MONTH($F138)=MONTH(Setup!$B$8),DAY($F138)&gt;DAY(Setup!$B$8))),1,0))&lt;Setup!$B$11,(YEAR(Setup!$B$8)-YEAR($F138)-IF(OR(MONTH($F138)&gt;MONTH(Setup!$B$8),AND(MONTH($F138)=MONTH(Setup!$B$8),DAY($F138)&gt;DAY(Setup!$B$8))),1,0))&gt;Setup!$C$11),"Age "&amp;(YEAR(Setup!$B$8)-YEAR($F138)-IF(OR(MONTH($F138)&gt;MONTH(Setup!$B$8),AND(MONTH($F138)=MONTH(Setup!$B$8),DAY($F138)&gt;DAY(Setup!$B$8))),1,0))&amp;": check the date","")))</f>
        <v/>
      </c>
      <c r="Y138" s="23" t="str">
        <f>IF(COUNTA($B138:$T138)&gt;0,IF($M138="","English or Modern English missing",""),"")</f>
        <v/>
      </c>
      <c r="Z138" s="23" t="str">
        <f>IF(COUNTA($B138:$T138)&gt;0,IF(COUNTA($N138:$R138)&lt;4,"Needs 4 or 5, has "&amp;COUNTA($N138:$R138),""),"")</f>
        <v/>
      </c>
      <c r="AA138" s="23" t="str">
        <f>IF(COUNTA($B138:$T138)&gt;0,MID(IF(SUM($AD138)=0,"","; "&amp;INDEX(Subjects!$O$5:$O$29,$AE138)&amp;" with "&amp;INDEX(Subjects!$P$5:$P$29,$AE138)&amp;IF($AD138&gt;1," (+"&amp;($AD138-1)&amp;" more)",""))&amp;IF(SUMPRODUCT(($M138:$R138&lt;&gt;"")*(COUNTIF($M138:$R138,$M138:$R138&amp;"")&gt;1))&gt;0,"; Same subject twice",""),3,300),"")</f>
        <v/>
      </c>
      <c r="AB138" s="23" t="str">
        <f>IF(COUNTA($B138:$T138)&gt;0,MID(IF($S138&lt;&gt;"Y","; Photo","")&amp;IF($T138&lt;&gt;"Y","; Signature",""),3,50),"")</f>
        <v/>
      </c>
      <c r="AC138" s="24" t="str">
        <f>IF(COUNTA($B138:$T138)&gt;0,IF(SUMPRODUCT(--($V138:$AB138&lt;&gt;""))=0,"OK",SUMPRODUCT(--($V138:$AB138&lt;&gt;""))&amp;" to fix"),"")</f>
        <v/>
      </c>
      <c r="AD138" s="25" t="str">
        <f>IF(COUNTA($B138:$T138)&gt;0,SUMPRODUCT((Subjects!$O$5:$O$29&lt;&gt;"")*(Subjects!$P$5:$P$29&lt;&gt;"")*(COUNTIF($M138:$R138,Subjects!$O$5:$O$29&amp;"")&gt;0)*(COUNTIF($M138:$R138,Subjects!$P$5:$P$29&amp;"")&gt;0)),"")</f>
        <v/>
      </c>
      <c r="AE138" s="25" t="str">
        <f>IF(SUM($AD138)=0,"",LOOKUP(2,1/((Subjects!$O$5:$O$29&lt;&gt;"")*(Subjects!$P$5:$P$29&lt;&gt;"")*(COUNTIF($M138:$R138,Subjects!$O$5:$O$29&amp;"")&gt;0)*(COUNTIF($M138:$R138,Subjects!$P$5:$P$29&amp;"")&gt;0)),Subjects!$Q$5:$Q$29))</f>
        <v/>
      </c>
    </row>
    <row r="139" spans="1:31" x14ac:dyDescent="0.25">
      <c r="A139" s="19">
        <v>134</v>
      </c>
      <c r="B139" s="8"/>
      <c r="C139" s="20"/>
      <c r="D139" s="4"/>
      <c r="E139" s="8"/>
      <c r="F139" s="21"/>
      <c r="G139" s="8"/>
      <c r="H139" s="4"/>
      <c r="I139" s="4"/>
      <c r="J139" s="4"/>
      <c r="K139" s="8"/>
      <c r="L139" s="20"/>
      <c r="M139" s="4"/>
      <c r="N139" s="4"/>
      <c r="O139" s="4"/>
      <c r="P139" s="4"/>
      <c r="Q139" s="4"/>
      <c r="R139" s="4"/>
      <c r="S139" s="8"/>
      <c r="T139" s="8"/>
      <c r="U139" s="22" t="str">
        <f>IF(COUNTA($B139:$T139)&gt;0,COUNTA($M139:$R139),"")</f>
        <v/>
      </c>
      <c r="V139" s="23" t="str">
        <f>IF(COUNTA($B139:$T139)&gt;0,MID(IF($B139="","; Section","")&amp;IF($C139="","; Admission no.","")&amp;IF($D139="","; Name","")&amp;IF($E139="","; Gender","")&amp;IF($F139="","; Date of birth","")&amp;IF($G139="","; Nationality","")&amp;IF(COUNTA($H139:$J139)=0,"; Parent or guardian","")&amp;IF($K139="","; Class X board","")&amp;IF(AND($K139="Other board",$L139=""),"; Eligibility no.",""),3,300),"")</f>
        <v/>
      </c>
      <c r="W139" s="23" t="str">
        <f>IF(COUNTA($B139:$T139)&gt;0,MID(IF($D139="","",IF($D139&lt;&gt;TRIM($D139),"; Name: extra spaces","")&amp;IF(SUMPRODUCT(--ISNUMBER(FIND(" "&amp;{"a","b","c","d","e","f","g","h","i","j","k","l","m","n","o","p","q","r","s","t","u","v","w","x","y","z"}," "&amp;$D139)))&gt;0,"; Name: small first letter",""))&amp;IF($H139="","",IF($H139&lt;&gt;TRIM($H139),"; Mother: extra spaces","")&amp;IF(SUMPRODUCT(--ISNUMBER(FIND(" "&amp;{"a","b","c","d","e","f","g","h","i","j","k","l","m","n","o","p","q","r","s","t","u","v","w","x","y","z"}," "&amp;$H139)))&gt;0,"; Mother: small first letter",""))&amp;IF($I139="","",IF($I139&lt;&gt;TRIM($I139),"; Father: extra spaces","")&amp;IF(SUMPRODUCT(--ISNUMBER(FIND(" "&amp;{"a","b","c","d","e","f","g","h","i","j","k","l","m","n","o","p","q","r","s","t","u","v","w","x","y","z"}," "&amp;$I139)))&gt;0,"; Father: small first letter",""))&amp;IF($J139="","",IF($J139&lt;&gt;TRIM($J139),"; Guardian: extra spaces","")&amp;IF(SUMPRODUCT(--ISNUMBER(FIND(" "&amp;{"a","b","c","d","e","f","g","h","i","j","k","l","m","n","o","p","q","r","s","t","u","v","w","x","y","z"}," "&amp;$J139)))&gt;0,"; Guardian: small first letter","")),3,300),"")</f>
        <v/>
      </c>
      <c r="X139" s="23" t="str">
        <f>IF(OR(NOT(COUNTA($B139:$T139)&gt;0),$F139=""),"",IF(NOT(ISNUMBER($F139)),"Not a date",IF(OR((YEAR(Setup!$B$8)-YEAR($F139)-IF(OR(MONTH($F139)&gt;MONTH(Setup!$B$8),AND(MONTH($F139)=MONTH(Setup!$B$8),DAY($F139)&gt;DAY(Setup!$B$8))),1,0))&lt;Setup!$B$11,(YEAR(Setup!$B$8)-YEAR($F139)-IF(OR(MONTH($F139)&gt;MONTH(Setup!$B$8),AND(MONTH($F139)=MONTH(Setup!$B$8),DAY($F139)&gt;DAY(Setup!$B$8))),1,0))&gt;Setup!$C$11),"Age "&amp;(YEAR(Setup!$B$8)-YEAR($F139)-IF(OR(MONTH($F139)&gt;MONTH(Setup!$B$8),AND(MONTH($F139)=MONTH(Setup!$B$8),DAY($F139)&gt;DAY(Setup!$B$8))),1,0))&amp;": check the date","")))</f>
        <v/>
      </c>
      <c r="Y139" s="23" t="str">
        <f>IF(COUNTA($B139:$T139)&gt;0,IF($M139="","English or Modern English missing",""),"")</f>
        <v/>
      </c>
      <c r="Z139" s="23" t="str">
        <f>IF(COUNTA($B139:$T139)&gt;0,IF(COUNTA($N139:$R139)&lt;4,"Needs 4 or 5, has "&amp;COUNTA($N139:$R139),""),"")</f>
        <v/>
      </c>
      <c r="AA139" s="23" t="str">
        <f>IF(COUNTA($B139:$T139)&gt;0,MID(IF(SUM($AD139)=0,"","; "&amp;INDEX(Subjects!$O$5:$O$29,$AE139)&amp;" with "&amp;INDEX(Subjects!$P$5:$P$29,$AE139)&amp;IF($AD139&gt;1," (+"&amp;($AD139-1)&amp;" more)",""))&amp;IF(SUMPRODUCT(($M139:$R139&lt;&gt;"")*(COUNTIF($M139:$R139,$M139:$R139&amp;"")&gt;1))&gt;0,"; Same subject twice",""),3,300),"")</f>
        <v/>
      </c>
      <c r="AB139" s="23" t="str">
        <f>IF(COUNTA($B139:$T139)&gt;0,MID(IF($S139&lt;&gt;"Y","; Photo","")&amp;IF($T139&lt;&gt;"Y","; Signature",""),3,50),"")</f>
        <v/>
      </c>
      <c r="AC139" s="24" t="str">
        <f>IF(COUNTA($B139:$T139)&gt;0,IF(SUMPRODUCT(--($V139:$AB139&lt;&gt;""))=0,"OK",SUMPRODUCT(--($V139:$AB139&lt;&gt;""))&amp;" to fix"),"")</f>
        <v/>
      </c>
      <c r="AD139" s="25" t="str">
        <f>IF(COUNTA($B139:$T139)&gt;0,SUMPRODUCT((Subjects!$O$5:$O$29&lt;&gt;"")*(Subjects!$P$5:$P$29&lt;&gt;"")*(COUNTIF($M139:$R139,Subjects!$O$5:$O$29&amp;"")&gt;0)*(COUNTIF($M139:$R139,Subjects!$P$5:$P$29&amp;"")&gt;0)),"")</f>
        <v/>
      </c>
      <c r="AE139" s="25" t="str">
        <f>IF(SUM($AD139)=0,"",LOOKUP(2,1/((Subjects!$O$5:$O$29&lt;&gt;"")*(Subjects!$P$5:$P$29&lt;&gt;"")*(COUNTIF($M139:$R139,Subjects!$O$5:$O$29&amp;"")&gt;0)*(COUNTIF($M139:$R139,Subjects!$P$5:$P$29&amp;"")&gt;0)),Subjects!$Q$5:$Q$29))</f>
        <v/>
      </c>
    </row>
    <row r="140" spans="1:31" x14ac:dyDescent="0.25">
      <c r="A140" s="19">
        <v>135</v>
      </c>
      <c r="B140" s="8"/>
      <c r="C140" s="20"/>
      <c r="D140" s="4"/>
      <c r="E140" s="8"/>
      <c r="F140" s="21"/>
      <c r="G140" s="8"/>
      <c r="H140" s="4"/>
      <c r="I140" s="4"/>
      <c r="J140" s="4"/>
      <c r="K140" s="8"/>
      <c r="L140" s="20"/>
      <c r="M140" s="4"/>
      <c r="N140" s="4"/>
      <c r="O140" s="4"/>
      <c r="P140" s="4"/>
      <c r="Q140" s="4"/>
      <c r="R140" s="4"/>
      <c r="S140" s="8"/>
      <c r="T140" s="8"/>
      <c r="U140" s="22" t="str">
        <f>IF(COUNTA($B140:$T140)&gt;0,COUNTA($M140:$R140),"")</f>
        <v/>
      </c>
      <c r="V140" s="23" t="str">
        <f>IF(COUNTA($B140:$T140)&gt;0,MID(IF($B140="","; Section","")&amp;IF($C140="","; Admission no.","")&amp;IF($D140="","; Name","")&amp;IF($E140="","; Gender","")&amp;IF($F140="","; Date of birth","")&amp;IF($G140="","; Nationality","")&amp;IF(COUNTA($H140:$J140)=0,"; Parent or guardian","")&amp;IF($K140="","; Class X board","")&amp;IF(AND($K140="Other board",$L140=""),"; Eligibility no.",""),3,300),"")</f>
        <v/>
      </c>
      <c r="W140" s="23" t="str">
        <f>IF(COUNTA($B140:$T140)&gt;0,MID(IF($D140="","",IF($D140&lt;&gt;TRIM($D140),"; Name: extra spaces","")&amp;IF(SUMPRODUCT(--ISNUMBER(FIND(" "&amp;{"a","b","c","d","e","f","g","h","i","j","k","l","m","n","o","p","q","r","s","t","u","v","w","x","y","z"}," "&amp;$D140)))&gt;0,"; Name: small first letter",""))&amp;IF($H140="","",IF($H140&lt;&gt;TRIM($H140),"; Mother: extra spaces","")&amp;IF(SUMPRODUCT(--ISNUMBER(FIND(" "&amp;{"a","b","c","d","e","f","g","h","i","j","k","l","m","n","o","p","q","r","s","t","u","v","w","x","y","z"}," "&amp;$H140)))&gt;0,"; Mother: small first letter",""))&amp;IF($I140="","",IF($I140&lt;&gt;TRIM($I140),"; Father: extra spaces","")&amp;IF(SUMPRODUCT(--ISNUMBER(FIND(" "&amp;{"a","b","c","d","e","f","g","h","i","j","k","l","m","n","o","p","q","r","s","t","u","v","w","x","y","z"}," "&amp;$I140)))&gt;0,"; Father: small first letter",""))&amp;IF($J140="","",IF($J140&lt;&gt;TRIM($J140),"; Guardian: extra spaces","")&amp;IF(SUMPRODUCT(--ISNUMBER(FIND(" "&amp;{"a","b","c","d","e","f","g","h","i","j","k","l","m","n","o","p","q","r","s","t","u","v","w","x","y","z"}," "&amp;$J140)))&gt;0,"; Guardian: small first letter","")),3,300),"")</f>
        <v/>
      </c>
      <c r="X140" s="23" t="str">
        <f>IF(OR(NOT(COUNTA($B140:$T140)&gt;0),$F140=""),"",IF(NOT(ISNUMBER($F140)),"Not a date",IF(OR((YEAR(Setup!$B$8)-YEAR($F140)-IF(OR(MONTH($F140)&gt;MONTH(Setup!$B$8),AND(MONTH($F140)=MONTH(Setup!$B$8),DAY($F140)&gt;DAY(Setup!$B$8))),1,0))&lt;Setup!$B$11,(YEAR(Setup!$B$8)-YEAR($F140)-IF(OR(MONTH($F140)&gt;MONTH(Setup!$B$8),AND(MONTH($F140)=MONTH(Setup!$B$8),DAY($F140)&gt;DAY(Setup!$B$8))),1,0))&gt;Setup!$C$11),"Age "&amp;(YEAR(Setup!$B$8)-YEAR($F140)-IF(OR(MONTH($F140)&gt;MONTH(Setup!$B$8),AND(MONTH($F140)=MONTH(Setup!$B$8),DAY($F140)&gt;DAY(Setup!$B$8))),1,0))&amp;": check the date","")))</f>
        <v/>
      </c>
      <c r="Y140" s="23" t="str">
        <f>IF(COUNTA($B140:$T140)&gt;0,IF($M140="","English or Modern English missing",""),"")</f>
        <v/>
      </c>
      <c r="Z140" s="23" t="str">
        <f>IF(COUNTA($B140:$T140)&gt;0,IF(COUNTA($N140:$R140)&lt;4,"Needs 4 or 5, has "&amp;COUNTA($N140:$R140),""),"")</f>
        <v/>
      </c>
      <c r="AA140" s="23" t="str">
        <f>IF(COUNTA($B140:$T140)&gt;0,MID(IF(SUM($AD140)=0,"","; "&amp;INDEX(Subjects!$O$5:$O$29,$AE140)&amp;" with "&amp;INDEX(Subjects!$P$5:$P$29,$AE140)&amp;IF($AD140&gt;1," (+"&amp;($AD140-1)&amp;" more)",""))&amp;IF(SUMPRODUCT(($M140:$R140&lt;&gt;"")*(COUNTIF($M140:$R140,$M140:$R140&amp;"")&gt;1))&gt;0,"; Same subject twice",""),3,300),"")</f>
        <v/>
      </c>
      <c r="AB140" s="23" t="str">
        <f>IF(COUNTA($B140:$T140)&gt;0,MID(IF($S140&lt;&gt;"Y","; Photo","")&amp;IF($T140&lt;&gt;"Y","; Signature",""),3,50),"")</f>
        <v/>
      </c>
      <c r="AC140" s="24" t="str">
        <f>IF(COUNTA($B140:$T140)&gt;0,IF(SUMPRODUCT(--($V140:$AB140&lt;&gt;""))=0,"OK",SUMPRODUCT(--($V140:$AB140&lt;&gt;""))&amp;" to fix"),"")</f>
        <v/>
      </c>
      <c r="AD140" s="25" t="str">
        <f>IF(COUNTA($B140:$T140)&gt;0,SUMPRODUCT((Subjects!$O$5:$O$29&lt;&gt;"")*(Subjects!$P$5:$P$29&lt;&gt;"")*(COUNTIF($M140:$R140,Subjects!$O$5:$O$29&amp;"")&gt;0)*(COUNTIF($M140:$R140,Subjects!$P$5:$P$29&amp;"")&gt;0)),"")</f>
        <v/>
      </c>
      <c r="AE140" s="25" t="str">
        <f>IF(SUM($AD140)=0,"",LOOKUP(2,1/((Subjects!$O$5:$O$29&lt;&gt;"")*(Subjects!$P$5:$P$29&lt;&gt;"")*(COUNTIF($M140:$R140,Subjects!$O$5:$O$29&amp;"")&gt;0)*(COUNTIF($M140:$R140,Subjects!$P$5:$P$29&amp;"")&gt;0)),Subjects!$Q$5:$Q$29))</f>
        <v/>
      </c>
    </row>
    <row r="141" spans="1:31" x14ac:dyDescent="0.25">
      <c r="A141" s="19">
        <v>136</v>
      </c>
      <c r="B141" s="8"/>
      <c r="C141" s="20"/>
      <c r="D141" s="4"/>
      <c r="E141" s="8"/>
      <c r="F141" s="21"/>
      <c r="G141" s="8"/>
      <c r="H141" s="4"/>
      <c r="I141" s="4"/>
      <c r="J141" s="4"/>
      <c r="K141" s="8"/>
      <c r="L141" s="20"/>
      <c r="M141" s="4"/>
      <c r="N141" s="4"/>
      <c r="O141" s="4"/>
      <c r="P141" s="4"/>
      <c r="Q141" s="4"/>
      <c r="R141" s="4"/>
      <c r="S141" s="8"/>
      <c r="T141" s="8"/>
      <c r="U141" s="22" t="str">
        <f>IF(COUNTA($B141:$T141)&gt;0,COUNTA($M141:$R141),"")</f>
        <v/>
      </c>
      <c r="V141" s="23" t="str">
        <f>IF(COUNTA($B141:$T141)&gt;0,MID(IF($B141="","; Section","")&amp;IF($C141="","; Admission no.","")&amp;IF($D141="","; Name","")&amp;IF($E141="","; Gender","")&amp;IF($F141="","; Date of birth","")&amp;IF($G141="","; Nationality","")&amp;IF(COUNTA($H141:$J141)=0,"; Parent or guardian","")&amp;IF($K141="","; Class X board","")&amp;IF(AND($K141="Other board",$L141=""),"; Eligibility no.",""),3,300),"")</f>
        <v/>
      </c>
      <c r="W141" s="23" t="str">
        <f>IF(COUNTA($B141:$T141)&gt;0,MID(IF($D141="","",IF($D141&lt;&gt;TRIM($D141),"; Name: extra spaces","")&amp;IF(SUMPRODUCT(--ISNUMBER(FIND(" "&amp;{"a","b","c","d","e","f","g","h","i","j","k","l","m","n","o","p","q","r","s","t","u","v","w","x","y","z"}," "&amp;$D141)))&gt;0,"; Name: small first letter",""))&amp;IF($H141="","",IF($H141&lt;&gt;TRIM($H141),"; Mother: extra spaces","")&amp;IF(SUMPRODUCT(--ISNUMBER(FIND(" "&amp;{"a","b","c","d","e","f","g","h","i","j","k","l","m","n","o","p","q","r","s","t","u","v","w","x","y","z"}," "&amp;$H141)))&gt;0,"; Mother: small first letter",""))&amp;IF($I141="","",IF($I141&lt;&gt;TRIM($I141),"; Father: extra spaces","")&amp;IF(SUMPRODUCT(--ISNUMBER(FIND(" "&amp;{"a","b","c","d","e","f","g","h","i","j","k","l","m","n","o","p","q","r","s","t","u","v","w","x","y","z"}," "&amp;$I141)))&gt;0,"; Father: small first letter",""))&amp;IF($J141="","",IF($J141&lt;&gt;TRIM($J141),"; Guardian: extra spaces","")&amp;IF(SUMPRODUCT(--ISNUMBER(FIND(" "&amp;{"a","b","c","d","e","f","g","h","i","j","k","l","m","n","o","p","q","r","s","t","u","v","w","x","y","z"}," "&amp;$J141)))&gt;0,"; Guardian: small first letter","")),3,300),"")</f>
        <v/>
      </c>
      <c r="X141" s="23" t="str">
        <f>IF(OR(NOT(COUNTA($B141:$T141)&gt;0),$F141=""),"",IF(NOT(ISNUMBER($F141)),"Not a date",IF(OR((YEAR(Setup!$B$8)-YEAR($F141)-IF(OR(MONTH($F141)&gt;MONTH(Setup!$B$8),AND(MONTH($F141)=MONTH(Setup!$B$8),DAY($F141)&gt;DAY(Setup!$B$8))),1,0))&lt;Setup!$B$11,(YEAR(Setup!$B$8)-YEAR($F141)-IF(OR(MONTH($F141)&gt;MONTH(Setup!$B$8),AND(MONTH($F141)=MONTH(Setup!$B$8),DAY($F141)&gt;DAY(Setup!$B$8))),1,0))&gt;Setup!$C$11),"Age "&amp;(YEAR(Setup!$B$8)-YEAR($F141)-IF(OR(MONTH($F141)&gt;MONTH(Setup!$B$8),AND(MONTH($F141)=MONTH(Setup!$B$8),DAY($F141)&gt;DAY(Setup!$B$8))),1,0))&amp;": check the date","")))</f>
        <v/>
      </c>
      <c r="Y141" s="23" t="str">
        <f>IF(COUNTA($B141:$T141)&gt;0,IF($M141="","English or Modern English missing",""),"")</f>
        <v/>
      </c>
      <c r="Z141" s="23" t="str">
        <f>IF(COUNTA($B141:$T141)&gt;0,IF(COUNTA($N141:$R141)&lt;4,"Needs 4 or 5, has "&amp;COUNTA($N141:$R141),""),"")</f>
        <v/>
      </c>
      <c r="AA141" s="23" t="str">
        <f>IF(COUNTA($B141:$T141)&gt;0,MID(IF(SUM($AD141)=0,"","; "&amp;INDEX(Subjects!$O$5:$O$29,$AE141)&amp;" with "&amp;INDEX(Subjects!$P$5:$P$29,$AE141)&amp;IF($AD141&gt;1," (+"&amp;($AD141-1)&amp;" more)",""))&amp;IF(SUMPRODUCT(($M141:$R141&lt;&gt;"")*(COUNTIF($M141:$R141,$M141:$R141&amp;"")&gt;1))&gt;0,"; Same subject twice",""),3,300),"")</f>
        <v/>
      </c>
      <c r="AB141" s="23" t="str">
        <f>IF(COUNTA($B141:$T141)&gt;0,MID(IF($S141&lt;&gt;"Y","; Photo","")&amp;IF($T141&lt;&gt;"Y","; Signature",""),3,50),"")</f>
        <v/>
      </c>
      <c r="AC141" s="24" t="str">
        <f>IF(COUNTA($B141:$T141)&gt;0,IF(SUMPRODUCT(--($V141:$AB141&lt;&gt;""))=0,"OK",SUMPRODUCT(--($V141:$AB141&lt;&gt;""))&amp;" to fix"),"")</f>
        <v/>
      </c>
      <c r="AD141" s="25" t="str">
        <f>IF(COUNTA($B141:$T141)&gt;0,SUMPRODUCT((Subjects!$O$5:$O$29&lt;&gt;"")*(Subjects!$P$5:$P$29&lt;&gt;"")*(COUNTIF($M141:$R141,Subjects!$O$5:$O$29&amp;"")&gt;0)*(COUNTIF($M141:$R141,Subjects!$P$5:$P$29&amp;"")&gt;0)),"")</f>
        <v/>
      </c>
      <c r="AE141" s="25" t="str">
        <f>IF(SUM($AD141)=0,"",LOOKUP(2,1/((Subjects!$O$5:$O$29&lt;&gt;"")*(Subjects!$P$5:$P$29&lt;&gt;"")*(COUNTIF($M141:$R141,Subjects!$O$5:$O$29&amp;"")&gt;0)*(COUNTIF($M141:$R141,Subjects!$P$5:$P$29&amp;"")&gt;0)),Subjects!$Q$5:$Q$29))</f>
        <v/>
      </c>
    </row>
    <row r="142" spans="1:31" x14ac:dyDescent="0.25">
      <c r="A142" s="19">
        <v>137</v>
      </c>
      <c r="B142" s="8"/>
      <c r="C142" s="20"/>
      <c r="D142" s="4"/>
      <c r="E142" s="8"/>
      <c r="F142" s="21"/>
      <c r="G142" s="8"/>
      <c r="H142" s="4"/>
      <c r="I142" s="4"/>
      <c r="J142" s="4"/>
      <c r="K142" s="8"/>
      <c r="L142" s="20"/>
      <c r="M142" s="4"/>
      <c r="N142" s="4"/>
      <c r="O142" s="4"/>
      <c r="P142" s="4"/>
      <c r="Q142" s="4"/>
      <c r="R142" s="4"/>
      <c r="S142" s="8"/>
      <c r="T142" s="8"/>
      <c r="U142" s="22" t="str">
        <f>IF(COUNTA($B142:$T142)&gt;0,COUNTA($M142:$R142),"")</f>
        <v/>
      </c>
      <c r="V142" s="23" t="str">
        <f>IF(COUNTA($B142:$T142)&gt;0,MID(IF($B142="","; Section","")&amp;IF($C142="","; Admission no.","")&amp;IF($D142="","; Name","")&amp;IF($E142="","; Gender","")&amp;IF($F142="","; Date of birth","")&amp;IF($G142="","; Nationality","")&amp;IF(COUNTA($H142:$J142)=0,"; Parent or guardian","")&amp;IF($K142="","; Class X board","")&amp;IF(AND($K142="Other board",$L142=""),"; Eligibility no.",""),3,300),"")</f>
        <v/>
      </c>
      <c r="W142" s="23" t="str">
        <f>IF(COUNTA($B142:$T142)&gt;0,MID(IF($D142="","",IF($D142&lt;&gt;TRIM($D142),"; Name: extra spaces","")&amp;IF(SUMPRODUCT(--ISNUMBER(FIND(" "&amp;{"a","b","c","d","e","f","g","h","i","j","k","l","m","n","o","p","q","r","s","t","u","v","w","x","y","z"}," "&amp;$D142)))&gt;0,"; Name: small first letter",""))&amp;IF($H142="","",IF($H142&lt;&gt;TRIM($H142),"; Mother: extra spaces","")&amp;IF(SUMPRODUCT(--ISNUMBER(FIND(" "&amp;{"a","b","c","d","e","f","g","h","i","j","k","l","m","n","o","p","q","r","s","t","u","v","w","x","y","z"}," "&amp;$H142)))&gt;0,"; Mother: small first letter",""))&amp;IF($I142="","",IF($I142&lt;&gt;TRIM($I142),"; Father: extra spaces","")&amp;IF(SUMPRODUCT(--ISNUMBER(FIND(" "&amp;{"a","b","c","d","e","f","g","h","i","j","k","l","m","n","o","p","q","r","s","t","u","v","w","x","y","z"}," "&amp;$I142)))&gt;0,"; Father: small first letter",""))&amp;IF($J142="","",IF($J142&lt;&gt;TRIM($J142),"; Guardian: extra spaces","")&amp;IF(SUMPRODUCT(--ISNUMBER(FIND(" "&amp;{"a","b","c","d","e","f","g","h","i","j","k","l","m","n","o","p","q","r","s","t","u","v","w","x","y","z"}," "&amp;$J142)))&gt;0,"; Guardian: small first letter","")),3,300),"")</f>
        <v/>
      </c>
      <c r="X142" s="23" t="str">
        <f>IF(OR(NOT(COUNTA($B142:$T142)&gt;0),$F142=""),"",IF(NOT(ISNUMBER($F142)),"Not a date",IF(OR((YEAR(Setup!$B$8)-YEAR($F142)-IF(OR(MONTH($F142)&gt;MONTH(Setup!$B$8),AND(MONTH($F142)=MONTH(Setup!$B$8),DAY($F142)&gt;DAY(Setup!$B$8))),1,0))&lt;Setup!$B$11,(YEAR(Setup!$B$8)-YEAR($F142)-IF(OR(MONTH($F142)&gt;MONTH(Setup!$B$8),AND(MONTH($F142)=MONTH(Setup!$B$8),DAY($F142)&gt;DAY(Setup!$B$8))),1,0))&gt;Setup!$C$11),"Age "&amp;(YEAR(Setup!$B$8)-YEAR($F142)-IF(OR(MONTH($F142)&gt;MONTH(Setup!$B$8),AND(MONTH($F142)=MONTH(Setup!$B$8),DAY($F142)&gt;DAY(Setup!$B$8))),1,0))&amp;": check the date","")))</f>
        <v/>
      </c>
      <c r="Y142" s="23" t="str">
        <f>IF(COUNTA($B142:$T142)&gt;0,IF($M142="","English or Modern English missing",""),"")</f>
        <v/>
      </c>
      <c r="Z142" s="23" t="str">
        <f>IF(COUNTA($B142:$T142)&gt;0,IF(COUNTA($N142:$R142)&lt;4,"Needs 4 or 5, has "&amp;COUNTA($N142:$R142),""),"")</f>
        <v/>
      </c>
      <c r="AA142" s="23" t="str">
        <f>IF(COUNTA($B142:$T142)&gt;0,MID(IF(SUM($AD142)=0,"","; "&amp;INDEX(Subjects!$O$5:$O$29,$AE142)&amp;" with "&amp;INDEX(Subjects!$P$5:$P$29,$AE142)&amp;IF($AD142&gt;1," (+"&amp;($AD142-1)&amp;" more)",""))&amp;IF(SUMPRODUCT(($M142:$R142&lt;&gt;"")*(COUNTIF($M142:$R142,$M142:$R142&amp;"")&gt;1))&gt;0,"; Same subject twice",""),3,300),"")</f>
        <v/>
      </c>
      <c r="AB142" s="23" t="str">
        <f>IF(COUNTA($B142:$T142)&gt;0,MID(IF($S142&lt;&gt;"Y","; Photo","")&amp;IF($T142&lt;&gt;"Y","; Signature",""),3,50),"")</f>
        <v/>
      </c>
      <c r="AC142" s="24" t="str">
        <f>IF(COUNTA($B142:$T142)&gt;0,IF(SUMPRODUCT(--($V142:$AB142&lt;&gt;""))=0,"OK",SUMPRODUCT(--($V142:$AB142&lt;&gt;""))&amp;" to fix"),"")</f>
        <v/>
      </c>
      <c r="AD142" s="25" t="str">
        <f>IF(COUNTA($B142:$T142)&gt;0,SUMPRODUCT((Subjects!$O$5:$O$29&lt;&gt;"")*(Subjects!$P$5:$P$29&lt;&gt;"")*(COUNTIF($M142:$R142,Subjects!$O$5:$O$29&amp;"")&gt;0)*(COUNTIF($M142:$R142,Subjects!$P$5:$P$29&amp;"")&gt;0)),"")</f>
        <v/>
      </c>
      <c r="AE142" s="25" t="str">
        <f>IF(SUM($AD142)=0,"",LOOKUP(2,1/((Subjects!$O$5:$O$29&lt;&gt;"")*(Subjects!$P$5:$P$29&lt;&gt;"")*(COUNTIF($M142:$R142,Subjects!$O$5:$O$29&amp;"")&gt;0)*(COUNTIF($M142:$R142,Subjects!$P$5:$P$29&amp;"")&gt;0)),Subjects!$Q$5:$Q$29))</f>
        <v/>
      </c>
    </row>
    <row r="143" spans="1:31" x14ac:dyDescent="0.25">
      <c r="A143" s="19">
        <v>138</v>
      </c>
      <c r="B143" s="8"/>
      <c r="C143" s="20"/>
      <c r="D143" s="4"/>
      <c r="E143" s="8"/>
      <c r="F143" s="21"/>
      <c r="G143" s="8"/>
      <c r="H143" s="4"/>
      <c r="I143" s="4"/>
      <c r="J143" s="4"/>
      <c r="K143" s="8"/>
      <c r="L143" s="20"/>
      <c r="M143" s="4"/>
      <c r="N143" s="4"/>
      <c r="O143" s="4"/>
      <c r="P143" s="4"/>
      <c r="Q143" s="4"/>
      <c r="R143" s="4"/>
      <c r="S143" s="8"/>
      <c r="T143" s="8"/>
      <c r="U143" s="22" t="str">
        <f>IF(COUNTA($B143:$T143)&gt;0,COUNTA($M143:$R143),"")</f>
        <v/>
      </c>
      <c r="V143" s="23" t="str">
        <f>IF(COUNTA($B143:$T143)&gt;0,MID(IF($B143="","; Section","")&amp;IF($C143="","; Admission no.","")&amp;IF($D143="","; Name","")&amp;IF($E143="","; Gender","")&amp;IF($F143="","; Date of birth","")&amp;IF($G143="","; Nationality","")&amp;IF(COUNTA($H143:$J143)=0,"; Parent or guardian","")&amp;IF($K143="","; Class X board","")&amp;IF(AND($K143="Other board",$L143=""),"; Eligibility no.",""),3,300),"")</f>
        <v/>
      </c>
      <c r="W143" s="23" t="str">
        <f>IF(COUNTA($B143:$T143)&gt;0,MID(IF($D143="","",IF($D143&lt;&gt;TRIM($D143),"; Name: extra spaces","")&amp;IF(SUMPRODUCT(--ISNUMBER(FIND(" "&amp;{"a","b","c","d","e","f","g","h","i","j","k","l","m","n","o","p","q","r","s","t","u","v","w","x","y","z"}," "&amp;$D143)))&gt;0,"; Name: small first letter",""))&amp;IF($H143="","",IF($H143&lt;&gt;TRIM($H143),"; Mother: extra spaces","")&amp;IF(SUMPRODUCT(--ISNUMBER(FIND(" "&amp;{"a","b","c","d","e","f","g","h","i","j","k","l","m","n","o","p","q","r","s","t","u","v","w","x","y","z"}," "&amp;$H143)))&gt;0,"; Mother: small first letter",""))&amp;IF($I143="","",IF($I143&lt;&gt;TRIM($I143),"; Father: extra spaces","")&amp;IF(SUMPRODUCT(--ISNUMBER(FIND(" "&amp;{"a","b","c","d","e","f","g","h","i","j","k","l","m","n","o","p","q","r","s","t","u","v","w","x","y","z"}," "&amp;$I143)))&gt;0,"; Father: small first letter",""))&amp;IF($J143="","",IF($J143&lt;&gt;TRIM($J143),"; Guardian: extra spaces","")&amp;IF(SUMPRODUCT(--ISNUMBER(FIND(" "&amp;{"a","b","c","d","e","f","g","h","i","j","k","l","m","n","o","p","q","r","s","t","u","v","w","x","y","z"}," "&amp;$J143)))&gt;0,"; Guardian: small first letter","")),3,300),"")</f>
        <v/>
      </c>
      <c r="X143" s="23" t="str">
        <f>IF(OR(NOT(COUNTA($B143:$T143)&gt;0),$F143=""),"",IF(NOT(ISNUMBER($F143)),"Not a date",IF(OR((YEAR(Setup!$B$8)-YEAR($F143)-IF(OR(MONTH($F143)&gt;MONTH(Setup!$B$8),AND(MONTH($F143)=MONTH(Setup!$B$8),DAY($F143)&gt;DAY(Setup!$B$8))),1,0))&lt;Setup!$B$11,(YEAR(Setup!$B$8)-YEAR($F143)-IF(OR(MONTH($F143)&gt;MONTH(Setup!$B$8),AND(MONTH($F143)=MONTH(Setup!$B$8),DAY($F143)&gt;DAY(Setup!$B$8))),1,0))&gt;Setup!$C$11),"Age "&amp;(YEAR(Setup!$B$8)-YEAR($F143)-IF(OR(MONTH($F143)&gt;MONTH(Setup!$B$8),AND(MONTH($F143)=MONTH(Setup!$B$8),DAY($F143)&gt;DAY(Setup!$B$8))),1,0))&amp;": check the date","")))</f>
        <v/>
      </c>
      <c r="Y143" s="23" t="str">
        <f>IF(COUNTA($B143:$T143)&gt;0,IF($M143="","English or Modern English missing",""),"")</f>
        <v/>
      </c>
      <c r="Z143" s="23" t="str">
        <f>IF(COUNTA($B143:$T143)&gt;0,IF(COUNTA($N143:$R143)&lt;4,"Needs 4 or 5, has "&amp;COUNTA($N143:$R143),""),"")</f>
        <v/>
      </c>
      <c r="AA143" s="23" t="str">
        <f>IF(COUNTA($B143:$T143)&gt;0,MID(IF(SUM($AD143)=0,"","; "&amp;INDEX(Subjects!$O$5:$O$29,$AE143)&amp;" with "&amp;INDEX(Subjects!$P$5:$P$29,$AE143)&amp;IF($AD143&gt;1," (+"&amp;($AD143-1)&amp;" more)",""))&amp;IF(SUMPRODUCT(($M143:$R143&lt;&gt;"")*(COUNTIF($M143:$R143,$M143:$R143&amp;"")&gt;1))&gt;0,"; Same subject twice",""),3,300),"")</f>
        <v/>
      </c>
      <c r="AB143" s="23" t="str">
        <f>IF(COUNTA($B143:$T143)&gt;0,MID(IF($S143&lt;&gt;"Y","; Photo","")&amp;IF($T143&lt;&gt;"Y","; Signature",""),3,50),"")</f>
        <v/>
      </c>
      <c r="AC143" s="24" t="str">
        <f>IF(COUNTA($B143:$T143)&gt;0,IF(SUMPRODUCT(--($V143:$AB143&lt;&gt;""))=0,"OK",SUMPRODUCT(--($V143:$AB143&lt;&gt;""))&amp;" to fix"),"")</f>
        <v/>
      </c>
      <c r="AD143" s="25" t="str">
        <f>IF(COUNTA($B143:$T143)&gt;0,SUMPRODUCT((Subjects!$O$5:$O$29&lt;&gt;"")*(Subjects!$P$5:$P$29&lt;&gt;"")*(COUNTIF($M143:$R143,Subjects!$O$5:$O$29&amp;"")&gt;0)*(COUNTIF($M143:$R143,Subjects!$P$5:$P$29&amp;"")&gt;0)),"")</f>
        <v/>
      </c>
      <c r="AE143" s="25" t="str">
        <f>IF(SUM($AD143)=0,"",LOOKUP(2,1/((Subjects!$O$5:$O$29&lt;&gt;"")*(Subjects!$P$5:$P$29&lt;&gt;"")*(COUNTIF($M143:$R143,Subjects!$O$5:$O$29&amp;"")&gt;0)*(COUNTIF($M143:$R143,Subjects!$P$5:$P$29&amp;"")&gt;0)),Subjects!$Q$5:$Q$29))</f>
        <v/>
      </c>
    </row>
    <row r="144" spans="1:31" x14ac:dyDescent="0.25">
      <c r="A144" s="19">
        <v>139</v>
      </c>
      <c r="B144" s="8"/>
      <c r="C144" s="20"/>
      <c r="D144" s="4"/>
      <c r="E144" s="8"/>
      <c r="F144" s="21"/>
      <c r="G144" s="8"/>
      <c r="H144" s="4"/>
      <c r="I144" s="4"/>
      <c r="J144" s="4"/>
      <c r="K144" s="8"/>
      <c r="L144" s="20"/>
      <c r="M144" s="4"/>
      <c r="N144" s="4"/>
      <c r="O144" s="4"/>
      <c r="P144" s="4"/>
      <c r="Q144" s="4"/>
      <c r="R144" s="4"/>
      <c r="S144" s="8"/>
      <c r="T144" s="8"/>
      <c r="U144" s="22" t="str">
        <f>IF(COUNTA($B144:$T144)&gt;0,COUNTA($M144:$R144),"")</f>
        <v/>
      </c>
      <c r="V144" s="23" t="str">
        <f>IF(COUNTA($B144:$T144)&gt;0,MID(IF($B144="","; Section","")&amp;IF($C144="","; Admission no.","")&amp;IF($D144="","; Name","")&amp;IF($E144="","; Gender","")&amp;IF($F144="","; Date of birth","")&amp;IF($G144="","; Nationality","")&amp;IF(COUNTA($H144:$J144)=0,"; Parent or guardian","")&amp;IF($K144="","; Class X board","")&amp;IF(AND($K144="Other board",$L144=""),"; Eligibility no.",""),3,300),"")</f>
        <v/>
      </c>
      <c r="W144" s="23" t="str">
        <f>IF(COUNTA($B144:$T144)&gt;0,MID(IF($D144="","",IF($D144&lt;&gt;TRIM($D144),"; Name: extra spaces","")&amp;IF(SUMPRODUCT(--ISNUMBER(FIND(" "&amp;{"a","b","c","d","e","f","g","h","i","j","k","l","m","n","o","p","q","r","s","t","u","v","w","x","y","z"}," "&amp;$D144)))&gt;0,"; Name: small first letter",""))&amp;IF($H144="","",IF($H144&lt;&gt;TRIM($H144),"; Mother: extra spaces","")&amp;IF(SUMPRODUCT(--ISNUMBER(FIND(" "&amp;{"a","b","c","d","e","f","g","h","i","j","k","l","m","n","o","p","q","r","s","t","u","v","w","x","y","z"}," "&amp;$H144)))&gt;0,"; Mother: small first letter",""))&amp;IF($I144="","",IF($I144&lt;&gt;TRIM($I144),"; Father: extra spaces","")&amp;IF(SUMPRODUCT(--ISNUMBER(FIND(" "&amp;{"a","b","c","d","e","f","g","h","i","j","k","l","m","n","o","p","q","r","s","t","u","v","w","x","y","z"}," "&amp;$I144)))&gt;0,"; Father: small first letter",""))&amp;IF($J144="","",IF($J144&lt;&gt;TRIM($J144),"; Guardian: extra spaces","")&amp;IF(SUMPRODUCT(--ISNUMBER(FIND(" "&amp;{"a","b","c","d","e","f","g","h","i","j","k","l","m","n","o","p","q","r","s","t","u","v","w","x","y","z"}," "&amp;$J144)))&gt;0,"; Guardian: small first letter","")),3,300),"")</f>
        <v/>
      </c>
      <c r="X144" s="23" t="str">
        <f>IF(OR(NOT(COUNTA($B144:$T144)&gt;0),$F144=""),"",IF(NOT(ISNUMBER($F144)),"Not a date",IF(OR((YEAR(Setup!$B$8)-YEAR($F144)-IF(OR(MONTH($F144)&gt;MONTH(Setup!$B$8),AND(MONTH($F144)=MONTH(Setup!$B$8),DAY($F144)&gt;DAY(Setup!$B$8))),1,0))&lt;Setup!$B$11,(YEAR(Setup!$B$8)-YEAR($F144)-IF(OR(MONTH($F144)&gt;MONTH(Setup!$B$8),AND(MONTH($F144)=MONTH(Setup!$B$8),DAY($F144)&gt;DAY(Setup!$B$8))),1,0))&gt;Setup!$C$11),"Age "&amp;(YEAR(Setup!$B$8)-YEAR($F144)-IF(OR(MONTH($F144)&gt;MONTH(Setup!$B$8),AND(MONTH($F144)=MONTH(Setup!$B$8),DAY($F144)&gt;DAY(Setup!$B$8))),1,0))&amp;": check the date","")))</f>
        <v/>
      </c>
      <c r="Y144" s="23" t="str">
        <f>IF(COUNTA($B144:$T144)&gt;0,IF($M144="","English or Modern English missing",""),"")</f>
        <v/>
      </c>
      <c r="Z144" s="23" t="str">
        <f>IF(COUNTA($B144:$T144)&gt;0,IF(COUNTA($N144:$R144)&lt;4,"Needs 4 or 5, has "&amp;COUNTA($N144:$R144),""),"")</f>
        <v/>
      </c>
      <c r="AA144" s="23" t="str">
        <f>IF(COUNTA($B144:$T144)&gt;0,MID(IF(SUM($AD144)=0,"","; "&amp;INDEX(Subjects!$O$5:$O$29,$AE144)&amp;" with "&amp;INDEX(Subjects!$P$5:$P$29,$AE144)&amp;IF($AD144&gt;1," (+"&amp;($AD144-1)&amp;" more)",""))&amp;IF(SUMPRODUCT(($M144:$R144&lt;&gt;"")*(COUNTIF($M144:$R144,$M144:$R144&amp;"")&gt;1))&gt;0,"; Same subject twice",""),3,300),"")</f>
        <v/>
      </c>
      <c r="AB144" s="23" t="str">
        <f>IF(COUNTA($B144:$T144)&gt;0,MID(IF($S144&lt;&gt;"Y","; Photo","")&amp;IF($T144&lt;&gt;"Y","; Signature",""),3,50),"")</f>
        <v/>
      </c>
      <c r="AC144" s="24" t="str">
        <f>IF(COUNTA($B144:$T144)&gt;0,IF(SUMPRODUCT(--($V144:$AB144&lt;&gt;""))=0,"OK",SUMPRODUCT(--($V144:$AB144&lt;&gt;""))&amp;" to fix"),"")</f>
        <v/>
      </c>
      <c r="AD144" s="25" t="str">
        <f>IF(COUNTA($B144:$T144)&gt;0,SUMPRODUCT((Subjects!$O$5:$O$29&lt;&gt;"")*(Subjects!$P$5:$P$29&lt;&gt;"")*(COUNTIF($M144:$R144,Subjects!$O$5:$O$29&amp;"")&gt;0)*(COUNTIF($M144:$R144,Subjects!$P$5:$P$29&amp;"")&gt;0)),"")</f>
        <v/>
      </c>
      <c r="AE144" s="25" t="str">
        <f>IF(SUM($AD144)=0,"",LOOKUP(2,1/((Subjects!$O$5:$O$29&lt;&gt;"")*(Subjects!$P$5:$P$29&lt;&gt;"")*(COUNTIF($M144:$R144,Subjects!$O$5:$O$29&amp;"")&gt;0)*(COUNTIF($M144:$R144,Subjects!$P$5:$P$29&amp;"")&gt;0)),Subjects!$Q$5:$Q$29))</f>
        <v/>
      </c>
    </row>
    <row r="145" spans="1:31" x14ac:dyDescent="0.25">
      <c r="A145" s="19">
        <v>140</v>
      </c>
      <c r="B145" s="8"/>
      <c r="C145" s="20"/>
      <c r="D145" s="4"/>
      <c r="E145" s="8"/>
      <c r="F145" s="21"/>
      <c r="G145" s="8"/>
      <c r="H145" s="4"/>
      <c r="I145" s="4"/>
      <c r="J145" s="4"/>
      <c r="K145" s="8"/>
      <c r="L145" s="20"/>
      <c r="M145" s="4"/>
      <c r="N145" s="4"/>
      <c r="O145" s="4"/>
      <c r="P145" s="4"/>
      <c r="Q145" s="4"/>
      <c r="R145" s="4"/>
      <c r="S145" s="8"/>
      <c r="T145" s="8"/>
      <c r="U145" s="22" t="str">
        <f>IF(COUNTA($B145:$T145)&gt;0,COUNTA($M145:$R145),"")</f>
        <v/>
      </c>
      <c r="V145" s="23" t="str">
        <f>IF(COUNTA($B145:$T145)&gt;0,MID(IF($B145="","; Section","")&amp;IF($C145="","; Admission no.","")&amp;IF($D145="","; Name","")&amp;IF($E145="","; Gender","")&amp;IF($F145="","; Date of birth","")&amp;IF($G145="","; Nationality","")&amp;IF(COUNTA($H145:$J145)=0,"; Parent or guardian","")&amp;IF($K145="","; Class X board","")&amp;IF(AND($K145="Other board",$L145=""),"; Eligibility no.",""),3,300),"")</f>
        <v/>
      </c>
      <c r="W145" s="23" t="str">
        <f>IF(COUNTA($B145:$T145)&gt;0,MID(IF($D145="","",IF($D145&lt;&gt;TRIM($D145),"; Name: extra spaces","")&amp;IF(SUMPRODUCT(--ISNUMBER(FIND(" "&amp;{"a","b","c","d","e","f","g","h","i","j","k","l","m","n","o","p","q","r","s","t","u","v","w","x","y","z"}," "&amp;$D145)))&gt;0,"; Name: small first letter",""))&amp;IF($H145="","",IF($H145&lt;&gt;TRIM($H145),"; Mother: extra spaces","")&amp;IF(SUMPRODUCT(--ISNUMBER(FIND(" "&amp;{"a","b","c","d","e","f","g","h","i","j","k","l","m","n","o","p","q","r","s","t","u","v","w","x","y","z"}," "&amp;$H145)))&gt;0,"; Mother: small first letter",""))&amp;IF($I145="","",IF($I145&lt;&gt;TRIM($I145),"; Father: extra spaces","")&amp;IF(SUMPRODUCT(--ISNUMBER(FIND(" "&amp;{"a","b","c","d","e","f","g","h","i","j","k","l","m","n","o","p","q","r","s","t","u","v","w","x","y","z"}," "&amp;$I145)))&gt;0,"; Father: small first letter",""))&amp;IF($J145="","",IF($J145&lt;&gt;TRIM($J145),"; Guardian: extra spaces","")&amp;IF(SUMPRODUCT(--ISNUMBER(FIND(" "&amp;{"a","b","c","d","e","f","g","h","i","j","k","l","m","n","o","p","q","r","s","t","u","v","w","x","y","z"}," "&amp;$J145)))&gt;0,"; Guardian: small first letter","")),3,300),"")</f>
        <v/>
      </c>
      <c r="X145" s="23" t="str">
        <f>IF(OR(NOT(COUNTA($B145:$T145)&gt;0),$F145=""),"",IF(NOT(ISNUMBER($F145)),"Not a date",IF(OR((YEAR(Setup!$B$8)-YEAR($F145)-IF(OR(MONTH($F145)&gt;MONTH(Setup!$B$8),AND(MONTH($F145)=MONTH(Setup!$B$8),DAY($F145)&gt;DAY(Setup!$B$8))),1,0))&lt;Setup!$B$11,(YEAR(Setup!$B$8)-YEAR($F145)-IF(OR(MONTH($F145)&gt;MONTH(Setup!$B$8),AND(MONTH($F145)=MONTH(Setup!$B$8),DAY($F145)&gt;DAY(Setup!$B$8))),1,0))&gt;Setup!$C$11),"Age "&amp;(YEAR(Setup!$B$8)-YEAR($F145)-IF(OR(MONTH($F145)&gt;MONTH(Setup!$B$8),AND(MONTH($F145)=MONTH(Setup!$B$8),DAY($F145)&gt;DAY(Setup!$B$8))),1,0))&amp;": check the date","")))</f>
        <v/>
      </c>
      <c r="Y145" s="23" t="str">
        <f>IF(COUNTA($B145:$T145)&gt;0,IF($M145="","English or Modern English missing",""),"")</f>
        <v/>
      </c>
      <c r="Z145" s="23" t="str">
        <f>IF(COUNTA($B145:$T145)&gt;0,IF(COUNTA($N145:$R145)&lt;4,"Needs 4 or 5, has "&amp;COUNTA($N145:$R145),""),"")</f>
        <v/>
      </c>
      <c r="AA145" s="23" t="str">
        <f>IF(COUNTA($B145:$T145)&gt;0,MID(IF(SUM($AD145)=0,"","; "&amp;INDEX(Subjects!$O$5:$O$29,$AE145)&amp;" with "&amp;INDEX(Subjects!$P$5:$P$29,$AE145)&amp;IF($AD145&gt;1," (+"&amp;($AD145-1)&amp;" more)",""))&amp;IF(SUMPRODUCT(($M145:$R145&lt;&gt;"")*(COUNTIF($M145:$R145,$M145:$R145&amp;"")&gt;1))&gt;0,"; Same subject twice",""),3,300),"")</f>
        <v/>
      </c>
      <c r="AB145" s="23" t="str">
        <f>IF(COUNTA($B145:$T145)&gt;0,MID(IF($S145&lt;&gt;"Y","; Photo","")&amp;IF($T145&lt;&gt;"Y","; Signature",""),3,50),"")</f>
        <v/>
      </c>
      <c r="AC145" s="24" t="str">
        <f>IF(COUNTA($B145:$T145)&gt;0,IF(SUMPRODUCT(--($V145:$AB145&lt;&gt;""))=0,"OK",SUMPRODUCT(--($V145:$AB145&lt;&gt;""))&amp;" to fix"),"")</f>
        <v/>
      </c>
      <c r="AD145" s="25" t="str">
        <f>IF(COUNTA($B145:$T145)&gt;0,SUMPRODUCT((Subjects!$O$5:$O$29&lt;&gt;"")*(Subjects!$P$5:$P$29&lt;&gt;"")*(COUNTIF($M145:$R145,Subjects!$O$5:$O$29&amp;"")&gt;0)*(COUNTIF($M145:$R145,Subjects!$P$5:$P$29&amp;"")&gt;0)),"")</f>
        <v/>
      </c>
      <c r="AE145" s="25" t="str">
        <f>IF(SUM($AD145)=0,"",LOOKUP(2,1/((Subjects!$O$5:$O$29&lt;&gt;"")*(Subjects!$P$5:$P$29&lt;&gt;"")*(COUNTIF($M145:$R145,Subjects!$O$5:$O$29&amp;"")&gt;0)*(COUNTIF($M145:$R145,Subjects!$P$5:$P$29&amp;"")&gt;0)),Subjects!$Q$5:$Q$29))</f>
        <v/>
      </c>
    </row>
    <row r="146" spans="1:31" x14ac:dyDescent="0.25">
      <c r="A146" s="19">
        <v>141</v>
      </c>
      <c r="B146" s="8"/>
      <c r="C146" s="20"/>
      <c r="D146" s="4"/>
      <c r="E146" s="8"/>
      <c r="F146" s="21"/>
      <c r="G146" s="8"/>
      <c r="H146" s="4"/>
      <c r="I146" s="4"/>
      <c r="J146" s="4"/>
      <c r="K146" s="8"/>
      <c r="L146" s="20"/>
      <c r="M146" s="4"/>
      <c r="N146" s="4"/>
      <c r="O146" s="4"/>
      <c r="P146" s="4"/>
      <c r="Q146" s="4"/>
      <c r="R146" s="4"/>
      <c r="S146" s="8"/>
      <c r="T146" s="8"/>
      <c r="U146" s="22" t="str">
        <f>IF(COUNTA($B146:$T146)&gt;0,COUNTA($M146:$R146),"")</f>
        <v/>
      </c>
      <c r="V146" s="23" t="str">
        <f>IF(COUNTA($B146:$T146)&gt;0,MID(IF($B146="","; Section","")&amp;IF($C146="","; Admission no.","")&amp;IF($D146="","; Name","")&amp;IF($E146="","; Gender","")&amp;IF($F146="","; Date of birth","")&amp;IF($G146="","; Nationality","")&amp;IF(COUNTA($H146:$J146)=0,"; Parent or guardian","")&amp;IF($K146="","; Class X board","")&amp;IF(AND($K146="Other board",$L146=""),"; Eligibility no.",""),3,300),"")</f>
        <v/>
      </c>
      <c r="W146" s="23" t="str">
        <f>IF(COUNTA($B146:$T146)&gt;0,MID(IF($D146="","",IF($D146&lt;&gt;TRIM($D146),"; Name: extra spaces","")&amp;IF(SUMPRODUCT(--ISNUMBER(FIND(" "&amp;{"a","b","c","d","e","f","g","h","i","j","k","l","m","n","o","p","q","r","s","t","u","v","w","x","y","z"}," "&amp;$D146)))&gt;0,"; Name: small first letter",""))&amp;IF($H146="","",IF($H146&lt;&gt;TRIM($H146),"; Mother: extra spaces","")&amp;IF(SUMPRODUCT(--ISNUMBER(FIND(" "&amp;{"a","b","c","d","e","f","g","h","i","j","k","l","m","n","o","p","q","r","s","t","u","v","w","x","y","z"}," "&amp;$H146)))&gt;0,"; Mother: small first letter",""))&amp;IF($I146="","",IF($I146&lt;&gt;TRIM($I146),"; Father: extra spaces","")&amp;IF(SUMPRODUCT(--ISNUMBER(FIND(" "&amp;{"a","b","c","d","e","f","g","h","i","j","k","l","m","n","o","p","q","r","s","t","u","v","w","x","y","z"}," "&amp;$I146)))&gt;0,"; Father: small first letter",""))&amp;IF($J146="","",IF($J146&lt;&gt;TRIM($J146),"; Guardian: extra spaces","")&amp;IF(SUMPRODUCT(--ISNUMBER(FIND(" "&amp;{"a","b","c","d","e","f","g","h","i","j","k","l","m","n","o","p","q","r","s","t","u","v","w","x","y","z"}," "&amp;$J146)))&gt;0,"; Guardian: small first letter","")),3,300),"")</f>
        <v/>
      </c>
      <c r="X146" s="23" t="str">
        <f>IF(OR(NOT(COUNTA($B146:$T146)&gt;0),$F146=""),"",IF(NOT(ISNUMBER($F146)),"Not a date",IF(OR((YEAR(Setup!$B$8)-YEAR($F146)-IF(OR(MONTH($F146)&gt;MONTH(Setup!$B$8),AND(MONTH($F146)=MONTH(Setup!$B$8),DAY($F146)&gt;DAY(Setup!$B$8))),1,0))&lt;Setup!$B$11,(YEAR(Setup!$B$8)-YEAR($F146)-IF(OR(MONTH($F146)&gt;MONTH(Setup!$B$8),AND(MONTH($F146)=MONTH(Setup!$B$8),DAY($F146)&gt;DAY(Setup!$B$8))),1,0))&gt;Setup!$C$11),"Age "&amp;(YEAR(Setup!$B$8)-YEAR($F146)-IF(OR(MONTH($F146)&gt;MONTH(Setup!$B$8),AND(MONTH($F146)=MONTH(Setup!$B$8),DAY($F146)&gt;DAY(Setup!$B$8))),1,0))&amp;": check the date","")))</f>
        <v/>
      </c>
      <c r="Y146" s="23" t="str">
        <f>IF(COUNTA($B146:$T146)&gt;0,IF($M146="","English or Modern English missing",""),"")</f>
        <v/>
      </c>
      <c r="Z146" s="23" t="str">
        <f>IF(COUNTA($B146:$T146)&gt;0,IF(COUNTA($N146:$R146)&lt;4,"Needs 4 or 5, has "&amp;COUNTA($N146:$R146),""),"")</f>
        <v/>
      </c>
      <c r="AA146" s="23" t="str">
        <f>IF(COUNTA($B146:$T146)&gt;0,MID(IF(SUM($AD146)=0,"","; "&amp;INDEX(Subjects!$O$5:$O$29,$AE146)&amp;" with "&amp;INDEX(Subjects!$P$5:$P$29,$AE146)&amp;IF($AD146&gt;1," (+"&amp;($AD146-1)&amp;" more)",""))&amp;IF(SUMPRODUCT(($M146:$R146&lt;&gt;"")*(COUNTIF($M146:$R146,$M146:$R146&amp;"")&gt;1))&gt;0,"; Same subject twice",""),3,300),"")</f>
        <v/>
      </c>
      <c r="AB146" s="23" t="str">
        <f>IF(COUNTA($B146:$T146)&gt;0,MID(IF($S146&lt;&gt;"Y","; Photo","")&amp;IF($T146&lt;&gt;"Y","; Signature",""),3,50),"")</f>
        <v/>
      </c>
      <c r="AC146" s="24" t="str">
        <f>IF(COUNTA($B146:$T146)&gt;0,IF(SUMPRODUCT(--($V146:$AB146&lt;&gt;""))=0,"OK",SUMPRODUCT(--($V146:$AB146&lt;&gt;""))&amp;" to fix"),"")</f>
        <v/>
      </c>
      <c r="AD146" s="25" t="str">
        <f>IF(COUNTA($B146:$T146)&gt;0,SUMPRODUCT((Subjects!$O$5:$O$29&lt;&gt;"")*(Subjects!$P$5:$P$29&lt;&gt;"")*(COUNTIF($M146:$R146,Subjects!$O$5:$O$29&amp;"")&gt;0)*(COUNTIF($M146:$R146,Subjects!$P$5:$P$29&amp;"")&gt;0)),"")</f>
        <v/>
      </c>
      <c r="AE146" s="25" t="str">
        <f>IF(SUM($AD146)=0,"",LOOKUP(2,1/((Subjects!$O$5:$O$29&lt;&gt;"")*(Subjects!$P$5:$P$29&lt;&gt;"")*(COUNTIF($M146:$R146,Subjects!$O$5:$O$29&amp;"")&gt;0)*(COUNTIF($M146:$R146,Subjects!$P$5:$P$29&amp;"")&gt;0)),Subjects!$Q$5:$Q$29))</f>
        <v/>
      </c>
    </row>
    <row r="147" spans="1:31" x14ac:dyDescent="0.25">
      <c r="A147" s="19">
        <v>142</v>
      </c>
      <c r="B147" s="8"/>
      <c r="C147" s="20"/>
      <c r="D147" s="4"/>
      <c r="E147" s="8"/>
      <c r="F147" s="21"/>
      <c r="G147" s="8"/>
      <c r="H147" s="4"/>
      <c r="I147" s="4"/>
      <c r="J147" s="4"/>
      <c r="K147" s="8"/>
      <c r="L147" s="20"/>
      <c r="M147" s="4"/>
      <c r="N147" s="4"/>
      <c r="O147" s="4"/>
      <c r="P147" s="4"/>
      <c r="Q147" s="4"/>
      <c r="R147" s="4"/>
      <c r="S147" s="8"/>
      <c r="T147" s="8"/>
      <c r="U147" s="22" t="str">
        <f>IF(COUNTA($B147:$T147)&gt;0,COUNTA($M147:$R147),"")</f>
        <v/>
      </c>
      <c r="V147" s="23" t="str">
        <f>IF(COUNTA($B147:$T147)&gt;0,MID(IF($B147="","; Section","")&amp;IF($C147="","; Admission no.","")&amp;IF($D147="","; Name","")&amp;IF($E147="","; Gender","")&amp;IF($F147="","; Date of birth","")&amp;IF($G147="","; Nationality","")&amp;IF(COUNTA($H147:$J147)=0,"; Parent or guardian","")&amp;IF($K147="","; Class X board","")&amp;IF(AND($K147="Other board",$L147=""),"; Eligibility no.",""),3,300),"")</f>
        <v/>
      </c>
      <c r="W147" s="23" t="str">
        <f>IF(COUNTA($B147:$T147)&gt;0,MID(IF($D147="","",IF($D147&lt;&gt;TRIM($D147),"; Name: extra spaces","")&amp;IF(SUMPRODUCT(--ISNUMBER(FIND(" "&amp;{"a","b","c","d","e","f","g","h","i","j","k","l","m","n","o","p","q","r","s","t","u","v","w","x","y","z"}," "&amp;$D147)))&gt;0,"; Name: small first letter",""))&amp;IF($H147="","",IF($H147&lt;&gt;TRIM($H147),"; Mother: extra spaces","")&amp;IF(SUMPRODUCT(--ISNUMBER(FIND(" "&amp;{"a","b","c","d","e","f","g","h","i","j","k","l","m","n","o","p","q","r","s","t","u","v","w","x","y","z"}," "&amp;$H147)))&gt;0,"; Mother: small first letter",""))&amp;IF($I147="","",IF($I147&lt;&gt;TRIM($I147),"; Father: extra spaces","")&amp;IF(SUMPRODUCT(--ISNUMBER(FIND(" "&amp;{"a","b","c","d","e","f","g","h","i","j","k","l","m","n","o","p","q","r","s","t","u","v","w","x","y","z"}," "&amp;$I147)))&gt;0,"; Father: small first letter",""))&amp;IF($J147="","",IF($J147&lt;&gt;TRIM($J147),"; Guardian: extra spaces","")&amp;IF(SUMPRODUCT(--ISNUMBER(FIND(" "&amp;{"a","b","c","d","e","f","g","h","i","j","k","l","m","n","o","p","q","r","s","t","u","v","w","x","y","z"}," "&amp;$J147)))&gt;0,"; Guardian: small first letter","")),3,300),"")</f>
        <v/>
      </c>
      <c r="X147" s="23" t="str">
        <f>IF(OR(NOT(COUNTA($B147:$T147)&gt;0),$F147=""),"",IF(NOT(ISNUMBER($F147)),"Not a date",IF(OR((YEAR(Setup!$B$8)-YEAR($F147)-IF(OR(MONTH($F147)&gt;MONTH(Setup!$B$8),AND(MONTH($F147)=MONTH(Setup!$B$8),DAY($F147)&gt;DAY(Setup!$B$8))),1,0))&lt;Setup!$B$11,(YEAR(Setup!$B$8)-YEAR($F147)-IF(OR(MONTH($F147)&gt;MONTH(Setup!$B$8),AND(MONTH($F147)=MONTH(Setup!$B$8),DAY($F147)&gt;DAY(Setup!$B$8))),1,0))&gt;Setup!$C$11),"Age "&amp;(YEAR(Setup!$B$8)-YEAR($F147)-IF(OR(MONTH($F147)&gt;MONTH(Setup!$B$8),AND(MONTH($F147)=MONTH(Setup!$B$8),DAY($F147)&gt;DAY(Setup!$B$8))),1,0))&amp;": check the date","")))</f>
        <v/>
      </c>
      <c r="Y147" s="23" t="str">
        <f>IF(COUNTA($B147:$T147)&gt;0,IF($M147="","English or Modern English missing",""),"")</f>
        <v/>
      </c>
      <c r="Z147" s="23" t="str">
        <f>IF(COUNTA($B147:$T147)&gt;0,IF(COUNTA($N147:$R147)&lt;4,"Needs 4 or 5, has "&amp;COUNTA($N147:$R147),""),"")</f>
        <v/>
      </c>
      <c r="AA147" s="23" t="str">
        <f>IF(COUNTA($B147:$T147)&gt;0,MID(IF(SUM($AD147)=0,"","; "&amp;INDEX(Subjects!$O$5:$O$29,$AE147)&amp;" with "&amp;INDEX(Subjects!$P$5:$P$29,$AE147)&amp;IF($AD147&gt;1," (+"&amp;($AD147-1)&amp;" more)",""))&amp;IF(SUMPRODUCT(($M147:$R147&lt;&gt;"")*(COUNTIF($M147:$R147,$M147:$R147&amp;"")&gt;1))&gt;0,"; Same subject twice",""),3,300),"")</f>
        <v/>
      </c>
      <c r="AB147" s="23" t="str">
        <f>IF(COUNTA($B147:$T147)&gt;0,MID(IF($S147&lt;&gt;"Y","; Photo","")&amp;IF($T147&lt;&gt;"Y","; Signature",""),3,50),"")</f>
        <v/>
      </c>
      <c r="AC147" s="24" t="str">
        <f>IF(COUNTA($B147:$T147)&gt;0,IF(SUMPRODUCT(--($V147:$AB147&lt;&gt;""))=0,"OK",SUMPRODUCT(--($V147:$AB147&lt;&gt;""))&amp;" to fix"),"")</f>
        <v/>
      </c>
      <c r="AD147" s="25" t="str">
        <f>IF(COUNTA($B147:$T147)&gt;0,SUMPRODUCT((Subjects!$O$5:$O$29&lt;&gt;"")*(Subjects!$P$5:$P$29&lt;&gt;"")*(COUNTIF($M147:$R147,Subjects!$O$5:$O$29&amp;"")&gt;0)*(COUNTIF($M147:$R147,Subjects!$P$5:$P$29&amp;"")&gt;0)),"")</f>
        <v/>
      </c>
      <c r="AE147" s="25" t="str">
        <f>IF(SUM($AD147)=0,"",LOOKUP(2,1/((Subjects!$O$5:$O$29&lt;&gt;"")*(Subjects!$P$5:$P$29&lt;&gt;"")*(COUNTIF($M147:$R147,Subjects!$O$5:$O$29&amp;"")&gt;0)*(COUNTIF($M147:$R147,Subjects!$P$5:$P$29&amp;"")&gt;0)),Subjects!$Q$5:$Q$29))</f>
        <v/>
      </c>
    </row>
    <row r="148" spans="1:31" x14ac:dyDescent="0.25">
      <c r="A148" s="19">
        <v>143</v>
      </c>
      <c r="B148" s="8"/>
      <c r="C148" s="20"/>
      <c r="D148" s="4"/>
      <c r="E148" s="8"/>
      <c r="F148" s="21"/>
      <c r="G148" s="8"/>
      <c r="H148" s="4"/>
      <c r="I148" s="4"/>
      <c r="J148" s="4"/>
      <c r="K148" s="8"/>
      <c r="L148" s="20"/>
      <c r="M148" s="4"/>
      <c r="N148" s="4"/>
      <c r="O148" s="4"/>
      <c r="P148" s="4"/>
      <c r="Q148" s="4"/>
      <c r="R148" s="4"/>
      <c r="S148" s="8"/>
      <c r="T148" s="8"/>
      <c r="U148" s="22" t="str">
        <f>IF(COUNTA($B148:$T148)&gt;0,COUNTA($M148:$R148),"")</f>
        <v/>
      </c>
      <c r="V148" s="23" t="str">
        <f>IF(COUNTA($B148:$T148)&gt;0,MID(IF($B148="","; Section","")&amp;IF($C148="","; Admission no.","")&amp;IF($D148="","; Name","")&amp;IF($E148="","; Gender","")&amp;IF($F148="","; Date of birth","")&amp;IF($G148="","; Nationality","")&amp;IF(COUNTA($H148:$J148)=0,"; Parent or guardian","")&amp;IF($K148="","; Class X board","")&amp;IF(AND($K148="Other board",$L148=""),"; Eligibility no.",""),3,300),"")</f>
        <v/>
      </c>
      <c r="W148" s="23" t="str">
        <f>IF(COUNTA($B148:$T148)&gt;0,MID(IF($D148="","",IF($D148&lt;&gt;TRIM($D148),"; Name: extra spaces","")&amp;IF(SUMPRODUCT(--ISNUMBER(FIND(" "&amp;{"a","b","c","d","e","f","g","h","i","j","k","l","m","n","o","p","q","r","s","t","u","v","w","x","y","z"}," "&amp;$D148)))&gt;0,"; Name: small first letter",""))&amp;IF($H148="","",IF($H148&lt;&gt;TRIM($H148),"; Mother: extra spaces","")&amp;IF(SUMPRODUCT(--ISNUMBER(FIND(" "&amp;{"a","b","c","d","e","f","g","h","i","j","k","l","m","n","o","p","q","r","s","t","u","v","w","x","y","z"}," "&amp;$H148)))&gt;0,"; Mother: small first letter",""))&amp;IF($I148="","",IF($I148&lt;&gt;TRIM($I148),"; Father: extra spaces","")&amp;IF(SUMPRODUCT(--ISNUMBER(FIND(" "&amp;{"a","b","c","d","e","f","g","h","i","j","k","l","m","n","o","p","q","r","s","t","u","v","w","x","y","z"}," "&amp;$I148)))&gt;0,"; Father: small first letter",""))&amp;IF($J148="","",IF($J148&lt;&gt;TRIM($J148),"; Guardian: extra spaces","")&amp;IF(SUMPRODUCT(--ISNUMBER(FIND(" "&amp;{"a","b","c","d","e","f","g","h","i","j","k","l","m","n","o","p","q","r","s","t","u","v","w","x","y","z"}," "&amp;$J148)))&gt;0,"; Guardian: small first letter","")),3,300),"")</f>
        <v/>
      </c>
      <c r="X148" s="23" t="str">
        <f>IF(OR(NOT(COUNTA($B148:$T148)&gt;0),$F148=""),"",IF(NOT(ISNUMBER($F148)),"Not a date",IF(OR((YEAR(Setup!$B$8)-YEAR($F148)-IF(OR(MONTH($F148)&gt;MONTH(Setup!$B$8),AND(MONTH($F148)=MONTH(Setup!$B$8),DAY($F148)&gt;DAY(Setup!$B$8))),1,0))&lt;Setup!$B$11,(YEAR(Setup!$B$8)-YEAR($F148)-IF(OR(MONTH($F148)&gt;MONTH(Setup!$B$8),AND(MONTH($F148)=MONTH(Setup!$B$8),DAY($F148)&gt;DAY(Setup!$B$8))),1,0))&gt;Setup!$C$11),"Age "&amp;(YEAR(Setup!$B$8)-YEAR($F148)-IF(OR(MONTH($F148)&gt;MONTH(Setup!$B$8),AND(MONTH($F148)=MONTH(Setup!$B$8),DAY($F148)&gt;DAY(Setup!$B$8))),1,0))&amp;": check the date","")))</f>
        <v/>
      </c>
      <c r="Y148" s="23" t="str">
        <f>IF(COUNTA($B148:$T148)&gt;0,IF($M148="","English or Modern English missing",""),"")</f>
        <v/>
      </c>
      <c r="Z148" s="23" t="str">
        <f>IF(COUNTA($B148:$T148)&gt;0,IF(COUNTA($N148:$R148)&lt;4,"Needs 4 or 5, has "&amp;COUNTA($N148:$R148),""),"")</f>
        <v/>
      </c>
      <c r="AA148" s="23" t="str">
        <f>IF(COUNTA($B148:$T148)&gt;0,MID(IF(SUM($AD148)=0,"","; "&amp;INDEX(Subjects!$O$5:$O$29,$AE148)&amp;" with "&amp;INDEX(Subjects!$P$5:$P$29,$AE148)&amp;IF($AD148&gt;1," (+"&amp;($AD148-1)&amp;" more)",""))&amp;IF(SUMPRODUCT(($M148:$R148&lt;&gt;"")*(COUNTIF($M148:$R148,$M148:$R148&amp;"")&gt;1))&gt;0,"; Same subject twice",""),3,300),"")</f>
        <v/>
      </c>
      <c r="AB148" s="23" t="str">
        <f>IF(COUNTA($B148:$T148)&gt;0,MID(IF($S148&lt;&gt;"Y","; Photo","")&amp;IF($T148&lt;&gt;"Y","; Signature",""),3,50),"")</f>
        <v/>
      </c>
      <c r="AC148" s="24" t="str">
        <f>IF(COUNTA($B148:$T148)&gt;0,IF(SUMPRODUCT(--($V148:$AB148&lt;&gt;""))=0,"OK",SUMPRODUCT(--($V148:$AB148&lt;&gt;""))&amp;" to fix"),"")</f>
        <v/>
      </c>
      <c r="AD148" s="25" t="str">
        <f>IF(COUNTA($B148:$T148)&gt;0,SUMPRODUCT((Subjects!$O$5:$O$29&lt;&gt;"")*(Subjects!$P$5:$P$29&lt;&gt;"")*(COUNTIF($M148:$R148,Subjects!$O$5:$O$29&amp;"")&gt;0)*(COUNTIF($M148:$R148,Subjects!$P$5:$P$29&amp;"")&gt;0)),"")</f>
        <v/>
      </c>
      <c r="AE148" s="25" t="str">
        <f>IF(SUM($AD148)=0,"",LOOKUP(2,1/((Subjects!$O$5:$O$29&lt;&gt;"")*(Subjects!$P$5:$P$29&lt;&gt;"")*(COUNTIF($M148:$R148,Subjects!$O$5:$O$29&amp;"")&gt;0)*(COUNTIF($M148:$R148,Subjects!$P$5:$P$29&amp;"")&gt;0)),Subjects!$Q$5:$Q$29))</f>
        <v/>
      </c>
    </row>
    <row r="149" spans="1:31" x14ac:dyDescent="0.25">
      <c r="A149" s="19">
        <v>144</v>
      </c>
      <c r="B149" s="8"/>
      <c r="C149" s="20"/>
      <c r="D149" s="4"/>
      <c r="E149" s="8"/>
      <c r="F149" s="21"/>
      <c r="G149" s="8"/>
      <c r="H149" s="4"/>
      <c r="I149" s="4"/>
      <c r="J149" s="4"/>
      <c r="K149" s="8"/>
      <c r="L149" s="20"/>
      <c r="M149" s="4"/>
      <c r="N149" s="4"/>
      <c r="O149" s="4"/>
      <c r="P149" s="4"/>
      <c r="Q149" s="4"/>
      <c r="R149" s="4"/>
      <c r="S149" s="8"/>
      <c r="T149" s="8"/>
      <c r="U149" s="22" t="str">
        <f>IF(COUNTA($B149:$T149)&gt;0,COUNTA($M149:$R149),"")</f>
        <v/>
      </c>
      <c r="V149" s="23" t="str">
        <f>IF(COUNTA($B149:$T149)&gt;0,MID(IF($B149="","; Section","")&amp;IF($C149="","; Admission no.","")&amp;IF($D149="","; Name","")&amp;IF($E149="","; Gender","")&amp;IF($F149="","; Date of birth","")&amp;IF($G149="","; Nationality","")&amp;IF(COUNTA($H149:$J149)=0,"; Parent or guardian","")&amp;IF($K149="","; Class X board","")&amp;IF(AND($K149="Other board",$L149=""),"; Eligibility no.",""),3,300),"")</f>
        <v/>
      </c>
      <c r="W149" s="23" t="str">
        <f>IF(COUNTA($B149:$T149)&gt;0,MID(IF($D149="","",IF($D149&lt;&gt;TRIM($D149),"; Name: extra spaces","")&amp;IF(SUMPRODUCT(--ISNUMBER(FIND(" "&amp;{"a","b","c","d","e","f","g","h","i","j","k","l","m","n","o","p","q","r","s","t","u","v","w","x","y","z"}," "&amp;$D149)))&gt;0,"; Name: small first letter",""))&amp;IF($H149="","",IF($H149&lt;&gt;TRIM($H149),"; Mother: extra spaces","")&amp;IF(SUMPRODUCT(--ISNUMBER(FIND(" "&amp;{"a","b","c","d","e","f","g","h","i","j","k","l","m","n","o","p","q","r","s","t","u","v","w","x","y","z"}," "&amp;$H149)))&gt;0,"; Mother: small first letter",""))&amp;IF($I149="","",IF($I149&lt;&gt;TRIM($I149),"; Father: extra spaces","")&amp;IF(SUMPRODUCT(--ISNUMBER(FIND(" "&amp;{"a","b","c","d","e","f","g","h","i","j","k","l","m","n","o","p","q","r","s","t","u","v","w","x","y","z"}," "&amp;$I149)))&gt;0,"; Father: small first letter",""))&amp;IF($J149="","",IF($J149&lt;&gt;TRIM($J149),"; Guardian: extra spaces","")&amp;IF(SUMPRODUCT(--ISNUMBER(FIND(" "&amp;{"a","b","c","d","e","f","g","h","i","j","k","l","m","n","o","p","q","r","s","t","u","v","w","x","y","z"}," "&amp;$J149)))&gt;0,"; Guardian: small first letter","")),3,300),"")</f>
        <v/>
      </c>
      <c r="X149" s="23" t="str">
        <f>IF(OR(NOT(COUNTA($B149:$T149)&gt;0),$F149=""),"",IF(NOT(ISNUMBER($F149)),"Not a date",IF(OR((YEAR(Setup!$B$8)-YEAR($F149)-IF(OR(MONTH($F149)&gt;MONTH(Setup!$B$8),AND(MONTH($F149)=MONTH(Setup!$B$8),DAY($F149)&gt;DAY(Setup!$B$8))),1,0))&lt;Setup!$B$11,(YEAR(Setup!$B$8)-YEAR($F149)-IF(OR(MONTH($F149)&gt;MONTH(Setup!$B$8),AND(MONTH($F149)=MONTH(Setup!$B$8),DAY($F149)&gt;DAY(Setup!$B$8))),1,0))&gt;Setup!$C$11),"Age "&amp;(YEAR(Setup!$B$8)-YEAR($F149)-IF(OR(MONTH($F149)&gt;MONTH(Setup!$B$8),AND(MONTH($F149)=MONTH(Setup!$B$8),DAY($F149)&gt;DAY(Setup!$B$8))),1,0))&amp;": check the date","")))</f>
        <v/>
      </c>
      <c r="Y149" s="23" t="str">
        <f>IF(COUNTA($B149:$T149)&gt;0,IF($M149="","English or Modern English missing",""),"")</f>
        <v/>
      </c>
      <c r="Z149" s="23" t="str">
        <f>IF(COUNTA($B149:$T149)&gt;0,IF(COUNTA($N149:$R149)&lt;4,"Needs 4 or 5, has "&amp;COUNTA($N149:$R149),""),"")</f>
        <v/>
      </c>
      <c r="AA149" s="23" t="str">
        <f>IF(COUNTA($B149:$T149)&gt;0,MID(IF(SUM($AD149)=0,"","; "&amp;INDEX(Subjects!$O$5:$O$29,$AE149)&amp;" with "&amp;INDEX(Subjects!$P$5:$P$29,$AE149)&amp;IF($AD149&gt;1," (+"&amp;($AD149-1)&amp;" more)",""))&amp;IF(SUMPRODUCT(($M149:$R149&lt;&gt;"")*(COUNTIF($M149:$R149,$M149:$R149&amp;"")&gt;1))&gt;0,"; Same subject twice",""),3,300),"")</f>
        <v/>
      </c>
      <c r="AB149" s="23" t="str">
        <f>IF(COUNTA($B149:$T149)&gt;0,MID(IF($S149&lt;&gt;"Y","; Photo","")&amp;IF($T149&lt;&gt;"Y","; Signature",""),3,50),"")</f>
        <v/>
      </c>
      <c r="AC149" s="24" t="str">
        <f>IF(COUNTA($B149:$T149)&gt;0,IF(SUMPRODUCT(--($V149:$AB149&lt;&gt;""))=0,"OK",SUMPRODUCT(--($V149:$AB149&lt;&gt;""))&amp;" to fix"),"")</f>
        <v/>
      </c>
      <c r="AD149" s="25" t="str">
        <f>IF(COUNTA($B149:$T149)&gt;0,SUMPRODUCT((Subjects!$O$5:$O$29&lt;&gt;"")*(Subjects!$P$5:$P$29&lt;&gt;"")*(COUNTIF($M149:$R149,Subjects!$O$5:$O$29&amp;"")&gt;0)*(COUNTIF($M149:$R149,Subjects!$P$5:$P$29&amp;"")&gt;0)),"")</f>
        <v/>
      </c>
      <c r="AE149" s="25" t="str">
        <f>IF(SUM($AD149)=0,"",LOOKUP(2,1/((Subjects!$O$5:$O$29&lt;&gt;"")*(Subjects!$P$5:$P$29&lt;&gt;"")*(COUNTIF($M149:$R149,Subjects!$O$5:$O$29&amp;"")&gt;0)*(COUNTIF($M149:$R149,Subjects!$P$5:$P$29&amp;"")&gt;0)),Subjects!$Q$5:$Q$29))</f>
        <v/>
      </c>
    </row>
    <row r="150" spans="1:31" x14ac:dyDescent="0.25">
      <c r="A150" s="19">
        <v>145</v>
      </c>
      <c r="B150" s="8"/>
      <c r="C150" s="20"/>
      <c r="D150" s="4"/>
      <c r="E150" s="8"/>
      <c r="F150" s="21"/>
      <c r="G150" s="8"/>
      <c r="H150" s="4"/>
      <c r="I150" s="4"/>
      <c r="J150" s="4"/>
      <c r="K150" s="8"/>
      <c r="L150" s="20"/>
      <c r="M150" s="4"/>
      <c r="N150" s="4"/>
      <c r="O150" s="4"/>
      <c r="P150" s="4"/>
      <c r="Q150" s="4"/>
      <c r="R150" s="4"/>
      <c r="S150" s="8"/>
      <c r="T150" s="8"/>
      <c r="U150" s="22" t="str">
        <f>IF(COUNTA($B150:$T150)&gt;0,COUNTA($M150:$R150),"")</f>
        <v/>
      </c>
      <c r="V150" s="23" t="str">
        <f>IF(COUNTA($B150:$T150)&gt;0,MID(IF($B150="","; Section","")&amp;IF($C150="","; Admission no.","")&amp;IF($D150="","; Name","")&amp;IF($E150="","; Gender","")&amp;IF($F150="","; Date of birth","")&amp;IF($G150="","; Nationality","")&amp;IF(COUNTA($H150:$J150)=0,"; Parent or guardian","")&amp;IF($K150="","; Class X board","")&amp;IF(AND($K150="Other board",$L150=""),"; Eligibility no.",""),3,300),"")</f>
        <v/>
      </c>
      <c r="W150" s="23" t="str">
        <f>IF(COUNTA($B150:$T150)&gt;0,MID(IF($D150="","",IF($D150&lt;&gt;TRIM($D150),"; Name: extra spaces","")&amp;IF(SUMPRODUCT(--ISNUMBER(FIND(" "&amp;{"a","b","c","d","e","f","g","h","i","j","k","l","m","n","o","p","q","r","s","t","u","v","w","x","y","z"}," "&amp;$D150)))&gt;0,"; Name: small first letter",""))&amp;IF($H150="","",IF($H150&lt;&gt;TRIM($H150),"; Mother: extra spaces","")&amp;IF(SUMPRODUCT(--ISNUMBER(FIND(" "&amp;{"a","b","c","d","e","f","g","h","i","j","k","l","m","n","o","p","q","r","s","t","u","v","w","x","y","z"}," "&amp;$H150)))&gt;0,"; Mother: small first letter",""))&amp;IF($I150="","",IF($I150&lt;&gt;TRIM($I150),"; Father: extra spaces","")&amp;IF(SUMPRODUCT(--ISNUMBER(FIND(" "&amp;{"a","b","c","d","e","f","g","h","i","j","k","l","m","n","o","p","q","r","s","t","u","v","w","x","y","z"}," "&amp;$I150)))&gt;0,"; Father: small first letter",""))&amp;IF($J150="","",IF($J150&lt;&gt;TRIM($J150),"; Guardian: extra spaces","")&amp;IF(SUMPRODUCT(--ISNUMBER(FIND(" "&amp;{"a","b","c","d","e","f","g","h","i","j","k","l","m","n","o","p","q","r","s","t","u","v","w","x","y","z"}," "&amp;$J150)))&gt;0,"; Guardian: small first letter","")),3,300),"")</f>
        <v/>
      </c>
      <c r="X150" s="23" t="str">
        <f>IF(OR(NOT(COUNTA($B150:$T150)&gt;0),$F150=""),"",IF(NOT(ISNUMBER($F150)),"Not a date",IF(OR((YEAR(Setup!$B$8)-YEAR($F150)-IF(OR(MONTH($F150)&gt;MONTH(Setup!$B$8),AND(MONTH($F150)=MONTH(Setup!$B$8),DAY($F150)&gt;DAY(Setup!$B$8))),1,0))&lt;Setup!$B$11,(YEAR(Setup!$B$8)-YEAR($F150)-IF(OR(MONTH($F150)&gt;MONTH(Setup!$B$8),AND(MONTH($F150)=MONTH(Setup!$B$8),DAY($F150)&gt;DAY(Setup!$B$8))),1,0))&gt;Setup!$C$11),"Age "&amp;(YEAR(Setup!$B$8)-YEAR($F150)-IF(OR(MONTH($F150)&gt;MONTH(Setup!$B$8),AND(MONTH($F150)=MONTH(Setup!$B$8),DAY($F150)&gt;DAY(Setup!$B$8))),1,0))&amp;": check the date","")))</f>
        <v/>
      </c>
      <c r="Y150" s="23" t="str">
        <f>IF(COUNTA($B150:$T150)&gt;0,IF($M150="","English or Modern English missing",""),"")</f>
        <v/>
      </c>
      <c r="Z150" s="23" t="str">
        <f>IF(COUNTA($B150:$T150)&gt;0,IF(COUNTA($N150:$R150)&lt;4,"Needs 4 or 5, has "&amp;COUNTA($N150:$R150),""),"")</f>
        <v/>
      </c>
      <c r="AA150" s="23" t="str">
        <f>IF(COUNTA($B150:$T150)&gt;0,MID(IF(SUM($AD150)=0,"","; "&amp;INDEX(Subjects!$O$5:$O$29,$AE150)&amp;" with "&amp;INDEX(Subjects!$P$5:$P$29,$AE150)&amp;IF($AD150&gt;1," (+"&amp;($AD150-1)&amp;" more)",""))&amp;IF(SUMPRODUCT(($M150:$R150&lt;&gt;"")*(COUNTIF($M150:$R150,$M150:$R150&amp;"")&gt;1))&gt;0,"; Same subject twice",""),3,300),"")</f>
        <v/>
      </c>
      <c r="AB150" s="23" t="str">
        <f>IF(COUNTA($B150:$T150)&gt;0,MID(IF($S150&lt;&gt;"Y","; Photo","")&amp;IF($T150&lt;&gt;"Y","; Signature",""),3,50),"")</f>
        <v/>
      </c>
      <c r="AC150" s="24" t="str">
        <f>IF(COUNTA($B150:$T150)&gt;0,IF(SUMPRODUCT(--($V150:$AB150&lt;&gt;""))=0,"OK",SUMPRODUCT(--($V150:$AB150&lt;&gt;""))&amp;" to fix"),"")</f>
        <v/>
      </c>
      <c r="AD150" s="25" t="str">
        <f>IF(COUNTA($B150:$T150)&gt;0,SUMPRODUCT((Subjects!$O$5:$O$29&lt;&gt;"")*(Subjects!$P$5:$P$29&lt;&gt;"")*(COUNTIF($M150:$R150,Subjects!$O$5:$O$29&amp;"")&gt;0)*(COUNTIF($M150:$R150,Subjects!$P$5:$P$29&amp;"")&gt;0)),"")</f>
        <v/>
      </c>
      <c r="AE150" s="25" t="str">
        <f>IF(SUM($AD150)=0,"",LOOKUP(2,1/((Subjects!$O$5:$O$29&lt;&gt;"")*(Subjects!$P$5:$P$29&lt;&gt;"")*(COUNTIF($M150:$R150,Subjects!$O$5:$O$29&amp;"")&gt;0)*(COUNTIF($M150:$R150,Subjects!$P$5:$P$29&amp;"")&gt;0)),Subjects!$Q$5:$Q$29))</f>
        <v/>
      </c>
    </row>
    <row r="151" spans="1:31" x14ac:dyDescent="0.25">
      <c r="A151" s="19">
        <v>146</v>
      </c>
      <c r="B151" s="8"/>
      <c r="C151" s="20"/>
      <c r="D151" s="4"/>
      <c r="E151" s="8"/>
      <c r="F151" s="21"/>
      <c r="G151" s="8"/>
      <c r="H151" s="4"/>
      <c r="I151" s="4"/>
      <c r="J151" s="4"/>
      <c r="K151" s="8"/>
      <c r="L151" s="20"/>
      <c r="M151" s="4"/>
      <c r="N151" s="4"/>
      <c r="O151" s="4"/>
      <c r="P151" s="4"/>
      <c r="Q151" s="4"/>
      <c r="R151" s="4"/>
      <c r="S151" s="8"/>
      <c r="T151" s="8"/>
      <c r="U151" s="22" t="str">
        <f>IF(COUNTA($B151:$T151)&gt;0,COUNTA($M151:$R151),"")</f>
        <v/>
      </c>
      <c r="V151" s="23" t="str">
        <f>IF(COUNTA($B151:$T151)&gt;0,MID(IF($B151="","; Section","")&amp;IF($C151="","; Admission no.","")&amp;IF($D151="","; Name","")&amp;IF($E151="","; Gender","")&amp;IF($F151="","; Date of birth","")&amp;IF($G151="","; Nationality","")&amp;IF(COUNTA($H151:$J151)=0,"; Parent or guardian","")&amp;IF($K151="","; Class X board","")&amp;IF(AND($K151="Other board",$L151=""),"; Eligibility no.",""),3,300),"")</f>
        <v/>
      </c>
      <c r="W151" s="23" t="str">
        <f>IF(COUNTA($B151:$T151)&gt;0,MID(IF($D151="","",IF($D151&lt;&gt;TRIM($D151),"; Name: extra spaces","")&amp;IF(SUMPRODUCT(--ISNUMBER(FIND(" "&amp;{"a","b","c","d","e","f","g","h","i","j","k","l","m","n","o","p","q","r","s","t","u","v","w","x","y","z"}," "&amp;$D151)))&gt;0,"; Name: small first letter",""))&amp;IF($H151="","",IF($H151&lt;&gt;TRIM($H151),"; Mother: extra spaces","")&amp;IF(SUMPRODUCT(--ISNUMBER(FIND(" "&amp;{"a","b","c","d","e","f","g","h","i","j","k","l","m","n","o","p","q","r","s","t","u","v","w","x","y","z"}," "&amp;$H151)))&gt;0,"; Mother: small first letter",""))&amp;IF($I151="","",IF($I151&lt;&gt;TRIM($I151),"; Father: extra spaces","")&amp;IF(SUMPRODUCT(--ISNUMBER(FIND(" "&amp;{"a","b","c","d","e","f","g","h","i","j","k","l","m","n","o","p","q","r","s","t","u","v","w","x","y","z"}," "&amp;$I151)))&gt;0,"; Father: small first letter",""))&amp;IF($J151="","",IF($J151&lt;&gt;TRIM($J151),"; Guardian: extra spaces","")&amp;IF(SUMPRODUCT(--ISNUMBER(FIND(" "&amp;{"a","b","c","d","e","f","g","h","i","j","k","l","m","n","o","p","q","r","s","t","u","v","w","x","y","z"}," "&amp;$J151)))&gt;0,"; Guardian: small first letter","")),3,300),"")</f>
        <v/>
      </c>
      <c r="X151" s="23" t="str">
        <f>IF(OR(NOT(COUNTA($B151:$T151)&gt;0),$F151=""),"",IF(NOT(ISNUMBER($F151)),"Not a date",IF(OR((YEAR(Setup!$B$8)-YEAR($F151)-IF(OR(MONTH($F151)&gt;MONTH(Setup!$B$8),AND(MONTH($F151)=MONTH(Setup!$B$8),DAY($F151)&gt;DAY(Setup!$B$8))),1,0))&lt;Setup!$B$11,(YEAR(Setup!$B$8)-YEAR($F151)-IF(OR(MONTH($F151)&gt;MONTH(Setup!$B$8),AND(MONTH($F151)=MONTH(Setup!$B$8),DAY($F151)&gt;DAY(Setup!$B$8))),1,0))&gt;Setup!$C$11),"Age "&amp;(YEAR(Setup!$B$8)-YEAR($F151)-IF(OR(MONTH($F151)&gt;MONTH(Setup!$B$8),AND(MONTH($F151)=MONTH(Setup!$B$8),DAY($F151)&gt;DAY(Setup!$B$8))),1,0))&amp;": check the date","")))</f>
        <v/>
      </c>
      <c r="Y151" s="23" t="str">
        <f>IF(COUNTA($B151:$T151)&gt;0,IF($M151="","English or Modern English missing",""),"")</f>
        <v/>
      </c>
      <c r="Z151" s="23" t="str">
        <f>IF(COUNTA($B151:$T151)&gt;0,IF(COUNTA($N151:$R151)&lt;4,"Needs 4 or 5, has "&amp;COUNTA($N151:$R151),""),"")</f>
        <v/>
      </c>
      <c r="AA151" s="23" t="str">
        <f>IF(COUNTA($B151:$T151)&gt;0,MID(IF(SUM($AD151)=0,"","; "&amp;INDEX(Subjects!$O$5:$O$29,$AE151)&amp;" with "&amp;INDEX(Subjects!$P$5:$P$29,$AE151)&amp;IF($AD151&gt;1," (+"&amp;($AD151-1)&amp;" more)",""))&amp;IF(SUMPRODUCT(($M151:$R151&lt;&gt;"")*(COUNTIF($M151:$R151,$M151:$R151&amp;"")&gt;1))&gt;0,"; Same subject twice",""),3,300),"")</f>
        <v/>
      </c>
      <c r="AB151" s="23" t="str">
        <f>IF(COUNTA($B151:$T151)&gt;0,MID(IF($S151&lt;&gt;"Y","; Photo","")&amp;IF($T151&lt;&gt;"Y","; Signature",""),3,50),"")</f>
        <v/>
      </c>
      <c r="AC151" s="24" t="str">
        <f>IF(COUNTA($B151:$T151)&gt;0,IF(SUMPRODUCT(--($V151:$AB151&lt;&gt;""))=0,"OK",SUMPRODUCT(--($V151:$AB151&lt;&gt;""))&amp;" to fix"),"")</f>
        <v/>
      </c>
      <c r="AD151" s="25" t="str">
        <f>IF(COUNTA($B151:$T151)&gt;0,SUMPRODUCT((Subjects!$O$5:$O$29&lt;&gt;"")*(Subjects!$P$5:$P$29&lt;&gt;"")*(COUNTIF($M151:$R151,Subjects!$O$5:$O$29&amp;"")&gt;0)*(COUNTIF($M151:$R151,Subjects!$P$5:$P$29&amp;"")&gt;0)),"")</f>
        <v/>
      </c>
      <c r="AE151" s="25" t="str">
        <f>IF(SUM($AD151)=0,"",LOOKUP(2,1/((Subjects!$O$5:$O$29&lt;&gt;"")*(Subjects!$P$5:$P$29&lt;&gt;"")*(COUNTIF($M151:$R151,Subjects!$O$5:$O$29&amp;"")&gt;0)*(COUNTIF($M151:$R151,Subjects!$P$5:$P$29&amp;"")&gt;0)),Subjects!$Q$5:$Q$29))</f>
        <v/>
      </c>
    </row>
    <row r="152" spans="1:31" x14ac:dyDescent="0.25">
      <c r="A152" s="19">
        <v>147</v>
      </c>
      <c r="B152" s="8"/>
      <c r="C152" s="20"/>
      <c r="D152" s="4"/>
      <c r="E152" s="8"/>
      <c r="F152" s="21"/>
      <c r="G152" s="8"/>
      <c r="H152" s="4"/>
      <c r="I152" s="4"/>
      <c r="J152" s="4"/>
      <c r="K152" s="8"/>
      <c r="L152" s="20"/>
      <c r="M152" s="4"/>
      <c r="N152" s="4"/>
      <c r="O152" s="4"/>
      <c r="P152" s="4"/>
      <c r="Q152" s="4"/>
      <c r="R152" s="4"/>
      <c r="S152" s="8"/>
      <c r="T152" s="8"/>
      <c r="U152" s="22" t="str">
        <f>IF(COUNTA($B152:$T152)&gt;0,COUNTA($M152:$R152),"")</f>
        <v/>
      </c>
      <c r="V152" s="23" t="str">
        <f>IF(COUNTA($B152:$T152)&gt;0,MID(IF($B152="","; Section","")&amp;IF($C152="","; Admission no.","")&amp;IF($D152="","; Name","")&amp;IF($E152="","; Gender","")&amp;IF($F152="","; Date of birth","")&amp;IF($G152="","; Nationality","")&amp;IF(COUNTA($H152:$J152)=0,"; Parent or guardian","")&amp;IF($K152="","; Class X board","")&amp;IF(AND($K152="Other board",$L152=""),"; Eligibility no.",""),3,300),"")</f>
        <v/>
      </c>
      <c r="W152" s="23" t="str">
        <f>IF(COUNTA($B152:$T152)&gt;0,MID(IF($D152="","",IF($D152&lt;&gt;TRIM($D152),"; Name: extra spaces","")&amp;IF(SUMPRODUCT(--ISNUMBER(FIND(" "&amp;{"a","b","c","d","e","f","g","h","i","j","k","l","m","n","o","p","q","r","s","t","u","v","w","x","y","z"}," "&amp;$D152)))&gt;0,"; Name: small first letter",""))&amp;IF($H152="","",IF($H152&lt;&gt;TRIM($H152),"; Mother: extra spaces","")&amp;IF(SUMPRODUCT(--ISNUMBER(FIND(" "&amp;{"a","b","c","d","e","f","g","h","i","j","k","l","m","n","o","p","q","r","s","t","u","v","w","x","y","z"}," "&amp;$H152)))&gt;0,"; Mother: small first letter",""))&amp;IF($I152="","",IF($I152&lt;&gt;TRIM($I152),"; Father: extra spaces","")&amp;IF(SUMPRODUCT(--ISNUMBER(FIND(" "&amp;{"a","b","c","d","e","f","g","h","i","j","k","l","m","n","o","p","q","r","s","t","u","v","w","x","y","z"}," "&amp;$I152)))&gt;0,"; Father: small first letter",""))&amp;IF($J152="","",IF($J152&lt;&gt;TRIM($J152),"; Guardian: extra spaces","")&amp;IF(SUMPRODUCT(--ISNUMBER(FIND(" "&amp;{"a","b","c","d","e","f","g","h","i","j","k","l","m","n","o","p","q","r","s","t","u","v","w","x","y","z"}," "&amp;$J152)))&gt;0,"; Guardian: small first letter","")),3,300),"")</f>
        <v/>
      </c>
      <c r="X152" s="23" t="str">
        <f>IF(OR(NOT(COUNTA($B152:$T152)&gt;0),$F152=""),"",IF(NOT(ISNUMBER($F152)),"Not a date",IF(OR((YEAR(Setup!$B$8)-YEAR($F152)-IF(OR(MONTH($F152)&gt;MONTH(Setup!$B$8),AND(MONTH($F152)=MONTH(Setup!$B$8),DAY($F152)&gt;DAY(Setup!$B$8))),1,0))&lt;Setup!$B$11,(YEAR(Setup!$B$8)-YEAR($F152)-IF(OR(MONTH($F152)&gt;MONTH(Setup!$B$8),AND(MONTH($F152)=MONTH(Setup!$B$8),DAY($F152)&gt;DAY(Setup!$B$8))),1,0))&gt;Setup!$C$11),"Age "&amp;(YEAR(Setup!$B$8)-YEAR($F152)-IF(OR(MONTH($F152)&gt;MONTH(Setup!$B$8),AND(MONTH($F152)=MONTH(Setup!$B$8),DAY($F152)&gt;DAY(Setup!$B$8))),1,0))&amp;": check the date","")))</f>
        <v/>
      </c>
      <c r="Y152" s="23" t="str">
        <f>IF(COUNTA($B152:$T152)&gt;0,IF($M152="","English or Modern English missing",""),"")</f>
        <v/>
      </c>
      <c r="Z152" s="23" t="str">
        <f>IF(COUNTA($B152:$T152)&gt;0,IF(COUNTA($N152:$R152)&lt;4,"Needs 4 or 5, has "&amp;COUNTA($N152:$R152),""),"")</f>
        <v/>
      </c>
      <c r="AA152" s="23" t="str">
        <f>IF(COUNTA($B152:$T152)&gt;0,MID(IF(SUM($AD152)=0,"","; "&amp;INDEX(Subjects!$O$5:$O$29,$AE152)&amp;" with "&amp;INDEX(Subjects!$P$5:$P$29,$AE152)&amp;IF($AD152&gt;1," (+"&amp;($AD152-1)&amp;" more)",""))&amp;IF(SUMPRODUCT(($M152:$R152&lt;&gt;"")*(COUNTIF($M152:$R152,$M152:$R152&amp;"")&gt;1))&gt;0,"; Same subject twice",""),3,300),"")</f>
        <v/>
      </c>
      <c r="AB152" s="23" t="str">
        <f>IF(COUNTA($B152:$T152)&gt;0,MID(IF($S152&lt;&gt;"Y","; Photo","")&amp;IF($T152&lt;&gt;"Y","; Signature",""),3,50),"")</f>
        <v/>
      </c>
      <c r="AC152" s="24" t="str">
        <f>IF(COUNTA($B152:$T152)&gt;0,IF(SUMPRODUCT(--($V152:$AB152&lt;&gt;""))=0,"OK",SUMPRODUCT(--($V152:$AB152&lt;&gt;""))&amp;" to fix"),"")</f>
        <v/>
      </c>
      <c r="AD152" s="25" t="str">
        <f>IF(COUNTA($B152:$T152)&gt;0,SUMPRODUCT((Subjects!$O$5:$O$29&lt;&gt;"")*(Subjects!$P$5:$P$29&lt;&gt;"")*(COUNTIF($M152:$R152,Subjects!$O$5:$O$29&amp;"")&gt;0)*(COUNTIF($M152:$R152,Subjects!$P$5:$P$29&amp;"")&gt;0)),"")</f>
        <v/>
      </c>
      <c r="AE152" s="25" t="str">
        <f>IF(SUM($AD152)=0,"",LOOKUP(2,1/((Subjects!$O$5:$O$29&lt;&gt;"")*(Subjects!$P$5:$P$29&lt;&gt;"")*(COUNTIF($M152:$R152,Subjects!$O$5:$O$29&amp;"")&gt;0)*(COUNTIF($M152:$R152,Subjects!$P$5:$P$29&amp;"")&gt;0)),Subjects!$Q$5:$Q$29))</f>
        <v/>
      </c>
    </row>
    <row r="153" spans="1:31" x14ac:dyDescent="0.25">
      <c r="A153" s="19">
        <v>148</v>
      </c>
      <c r="B153" s="8"/>
      <c r="C153" s="20"/>
      <c r="D153" s="4"/>
      <c r="E153" s="8"/>
      <c r="F153" s="21"/>
      <c r="G153" s="8"/>
      <c r="H153" s="4"/>
      <c r="I153" s="4"/>
      <c r="J153" s="4"/>
      <c r="K153" s="8"/>
      <c r="L153" s="20"/>
      <c r="M153" s="4"/>
      <c r="N153" s="4"/>
      <c r="O153" s="4"/>
      <c r="P153" s="4"/>
      <c r="Q153" s="4"/>
      <c r="R153" s="4"/>
      <c r="S153" s="8"/>
      <c r="T153" s="8"/>
      <c r="U153" s="22" t="str">
        <f>IF(COUNTA($B153:$T153)&gt;0,COUNTA($M153:$R153),"")</f>
        <v/>
      </c>
      <c r="V153" s="23" t="str">
        <f>IF(COUNTA($B153:$T153)&gt;0,MID(IF($B153="","; Section","")&amp;IF($C153="","; Admission no.","")&amp;IF($D153="","; Name","")&amp;IF($E153="","; Gender","")&amp;IF($F153="","; Date of birth","")&amp;IF($G153="","; Nationality","")&amp;IF(COUNTA($H153:$J153)=0,"; Parent or guardian","")&amp;IF($K153="","; Class X board","")&amp;IF(AND($K153="Other board",$L153=""),"; Eligibility no.",""),3,300),"")</f>
        <v/>
      </c>
      <c r="W153" s="23" t="str">
        <f>IF(COUNTA($B153:$T153)&gt;0,MID(IF($D153="","",IF($D153&lt;&gt;TRIM($D153),"; Name: extra spaces","")&amp;IF(SUMPRODUCT(--ISNUMBER(FIND(" "&amp;{"a","b","c","d","e","f","g","h","i","j","k","l","m","n","o","p","q","r","s","t","u","v","w","x","y","z"}," "&amp;$D153)))&gt;0,"; Name: small first letter",""))&amp;IF($H153="","",IF($H153&lt;&gt;TRIM($H153),"; Mother: extra spaces","")&amp;IF(SUMPRODUCT(--ISNUMBER(FIND(" "&amp;{"a","b","c","d","e","f","g","h","i","j","k","l","m","n","o","p","q","r","s","t","u","v","w","x","y","z"}," "&amp;$H153)))&gt;0,"; Mother: small first letter",""))&amp;IF($I153="","",IF($I153&lt;&gt;TRIM($I153),"; Father: extra spaces","")&amp;IF(SUMPRODUCT(--ISNUMBER(FIND(" "&amp;{"a","b","c","d","e","f","g","h","i","j","k","l","m","n","o","p","q","r","s","t","u","v","w","x","y","z"}," "&amp;$I153)))&gt;0,"; Father: small first letter",""))&amp;IF($J153="","",IF($J153&lt;&gt;TRIM($J153),"; Guardian: extra spaces","")&amp;IF(SUMPRODUCT(--ISNUMBER(FIND(" "&amp;{"a","b","c","d","e","f","g","h","i","j","k","l","m","n","o","p","q","r","s","t","u","v","w","x","y","z"}," "&amp;$J153)))&gt;0,"; Guardian: small first letter","")),3,300),"")</f>
        <v/>
      </c>
      <c r="X153" s="23" t="str">
        <f>IF(OR(NOT(COUNTA($B153:$T153)&gt;0),$F153=""),"",IF(NOT(ISNUMBER($F153)),"Not a date",IF(OR((YEAR(Setup!$B$8)-YEAR($F153)-IF(OR(MONTH($F153)&gt;MONTH(Setup!$B$8),AND(MONTH($F153)=MONTH(Setup!$B$8),DAY($F153)&gt;DAY(Setup!$B$8))),1,0))&lt;Setup!$B$11,(YEAR(Setup!$B$8)-YEAR($F153)-IF(OR(MONTH($F153)&gt;MONTH(Setup!$B$8),AND(MONTH($F153)=MONTH(Setup!$B$8),DAY($F153)&gt;DAY(Setup!$B$8))),1,0))&gt;Setup!$C$11),"Age "&amp;(YEAR(Setup!$B$8)-YEAR($F153)-IF(OR(MONTH($F153)&gt;MONTH(Setup!$B$8),AND(MONTH($F153)=MONTH(Setup!$B$8),DAY($F153)&gt;DAY(Setup!$B$8))),1,0))&amp;": check the date","")))</f>
        <v/>
      </c>
      <c r="Y153" s="23" t="str">
        <f>IF(COUNTA($B153:$T153)&gt;0,IF($M153="","English or Modern English missing",""),"")</f>
        <v/>
      </c>
      <c r="Z153" s="23" t="str">
        <f>IF(COUNTA($B153:$T153)&gt;0,IF(COUNTA($N153:$R153)&lt;4,"Needs 4 or 5, has "&amp;COUNTA($N153:$R153),""),"")</f>
        <v/>
      </c>
      <c r="AA153" s="23" t="str">
        <f>IF(COUNTA($B153:$T153)&gt;0,MID(IF(SUM($AD153)=0,"","; "&amp;INDEX(Subjects!$O$5:$O$29,$AE153)&amp;" with "&amp;INDEX(Subjects!$P$5:$P$29,$AE153)&amp;IF($AD153&gt;1," (+"&amp;($AD153-1)&amp;" more)",""))&amp;IF(SUMPRODUCT(($M153:$R153&lt;&gt;"")*(COUNTIF($M153:$R153,$M153:$R153&amp;"")&gt;1))&gt;0,"; Same subject twice",""),3,300),"")</f>
        <v/>
      </c>
      <c r="AB153" s="23" t="str">
        <f>IF(COUNTA($B153:$T153)&gt;0,MID(IF($S153&lt;&gt;"Y","; Photo","")&amp;IF($T153&lt;&gt;"Y","; Signature",""),3,50),"")</f>
        <v/>
      </c>
      <c r="AC153" s="24" t="str">
        <f>IF(COUNTA($B153:$T153)&gt;0,IF(SUMPRODUCT(--($V153:$AB153&lt;&gt;""))=0,"OK",SUMPRODUCT(--($V153:$AB153&lt;&gt;""))&amp;" to fix"),"")</f>
        <v/>
      </c>
      <c r="AD153" s="25" t="str">
        <f>IF(COUNTA($B153:$T153)&gt;0,SUMPRODUCT((Subjects!$O$5:$O$29&lt;&gt;"")*(Subjects!$P$5:$P$29&lt;&gt;"")*(COUNTIF($M153:$R153,Subjects!$O$5:$O$29&amp;"")&gt;0)*(COUNTIF($M153:$R153,Subjects!$P$5:$P$29&amp;"")&gt;0)),"")</f>
        <v/>
      </c>
      <c r="AE153" s="25" t="str">
        <f>IF(SUM($AD153)=0,"",LOOKUP(2,1/((Subjects!$O$5:$O$29&lt;&gt;"")*(Subjects!$P$5:$P$29&lt;&gt;"")*(COUNTIF($M153:$R153,Subjects!$O$5:$O$29&amp;"")&gt;0)*(COUNTIF($M153:$R153,Subjects!$P$5:$P$29&amp;"")&gt;0)),Subjects!$Q$5:$Q$29))</f>
        <v/>
      </c>
    </row>
    <row r="154" spans="1:31" x14ac:dyDescent="0.25">
      <c r="A154" s="19">
        <v>149</v>
      </c>
      <c r="B154" s="8"/>
      <c r="C154" s="20"/>
      <c r="D154" s="4"/>
      <c r="E154" s="8"/>
      <c r="F154" s="21"/>
      <c r="G154" s="8"/>
      <c r="H154" s="4"/>
      <c r="I154" s="4"/>
      <c r="J154" s="4"/>
      <c r="K154" s="8"/>
      <c r="L154" s="20"/>
      <c r="M154" s="4"/>
      <c r="N154" s="4"/>
      <c r="O154" s="4"/>
      <c r="P154" s="4"/>
      <c r="Q154" s="4"/>
      <c r="R154" s="4"/>
      <c r="S154" s="8"/>
      <c r="T154" s="8"/>
      <c r="U154" s="22" t="str">
        <f>IF(COUNTA($B154:$T154)&gt;0,COUNTA($M154:$R154),"")</f>
        <v/>
      </c>
      <c r="V154" s="23" t="str">
        <f>IF(COUNTA($B154:$T154)&gt;0,MID(IF($B154="","; Section","")&amp;IF($C154="","; Admission no.","")&amp;IF($D154="","; Name","")&amp;IF($E154="","; Gender","")&amp;IF($F154="","; Date of birth","")&amp;IF($G154="","; Nationality","")&amp;IF(COUNTA($H154:$J154)=0,"; Parent or guardian","")&amp;IF($K154="","; Class X board","")&amp;IF(AND($K154="Other board",$L154=""),"; Eligibility no.",""),3,300),"")</f>
        <v/>
      </c>
      <c r="W154" s="23" t="str">
        <f>IF(COUNTA($B154:$T154)&gt;0,MID(IF($D154="","",IF($D154&lt;&gt;TRIM($D154),"; Name: extra spaces","")&amp;IF(SUMPRODUCT(--ISNUMBER(FIND(" "&amp;{"a","b","c","d","e","f","g","h","i","j","k","l","m","n","o","p","q","r","s","t","u","v","w","x","y","z"}," "&amp;$D154)))&gt;0,"; Name: small first letter",""))&amp;IF($H154="","",IF($H154&lt;&gt;TRIM($H154),"; Mother: extra spaces","")&amp;IF(SUMPRODUCT(--ISNUMBER(FIND(" "&amp;{"a","b","c","d","e","f","g","h","i","j","k","l","m","n","o","p","q","r","s","t","u","v","w","x","y","z"}," "&amp;$H154)))&gt;0,"; Mother: small first letter",""))&amp;IF($I154="","",IF($I154&lt;&gt;TRIM($I154),"; Father: extra spaces","")&amp;IF(SUMPRODUCT(--ISNUMBER(FIND(" "&amp;{"a","b","c","d","e","f","g","h","i","j","k","l","m","n","o","p","q","r","s","t","u","v","w","x","y","z"}," "&amp;$I154)))&gt;0,"; Father: small first letter",""))&amp;IF($J154="","",IF($J154&lt;&gt;TRIM($J154),"; Guardian: extra spaces","")&amp;IF(SUMPRODUCT(--ISNUMBER(FIND(" "&amp;{"a","b","c","d","e","f","g","h","i","j","k","l","m","n","o","p","q","r","s","t","u","v","w","x","y","z"}," "&amp;$J154)))&gt;0,"; Guardian: small first letter","")),3,300),"")</f>
        <v/>
      </c>
      <c r="X154" s="23" t="str">
        <f>IF(OR(NOT(COUNTA($B154:$T154)&gt;0),$F154=""),"",IF(NOT(ISNUMBER($F154)),"Not a date",IF(OR((YEAR(Setup!$B$8)-YEAR($F154)-IF(OR(MONTH($F154)&gt;MONTH(Setup!$B$8),AND(MONTH($F154)=MONTH(Setup!$B$8),DAY($F154)&gt;DAY(Setup!$B$8))),1,0))&lt;Setup!$B$11,(YEAR(Setup!$B$8)-YEAR($F154)-IF(OR(MONTH($F154)&gt;MONTH(Setup!$B$8),AND(MONTH($F154)=MONTH(Setup!$B$8),DAY($F154)&gt;DAY(Setup!$B$8))),1,0))&gt;Setup!$C$11),"Age "&amp;(YEAR(Setup!$B$8)-YEAR($F154)-IF(OR(MONTH($F154)&gt;MONTH(Setup!$B$8),AND(MONTH($F154)=MONTH(Setup!$B$8),DAY($F154)&gt;DAY(Setup!$B$8))),1,0))&amp;": check the date","")))</f>
        <v/>
      </c>
      <c r="Y154" s="23" t="str">
        <f>IF(COUNTA($B154:$T154)&gt;0,IF($M154="","English or Modern English missing",""),"")</f>
        <v/>
      </c>
      <c r="Z154" s="23" t="str">
        <f>IF(COUNTA($B154:$T154)&gt;0,IF(COUNTA($N154:$R154)&lt;4,"Needs 4 or 5, has "&amp;COUNTA($N154:$R154),""),"")</f>
        <v/>
      </c>
      <c r="AA154" s="23" t="str">
        <f>IF(COUNTA($B154:$T154)&gt;0,MID(IF(SUM($AD154)=0,"","; "&amp;INDEX(Subjects!$O$5:$O$29,$AE154)&amp;" with "&amp;INDEX(Subjects!$P$5:$P$29,$AE154)&amp;IF($AD154&gt;1," (+"&amp;($AD154-1)&amp;" more)",""))&amp;IF(SUMPRODUCT(($M154:$R154&lt;&gt;"")*(COUNTIF($M154:$R154,$M154:$R154&amp;"")&gt;1))&gt;0,"; Same subject twice",""),3,300),"")</f>
        <v/>
      </c>
      <c r="AB154" s="23" t="str">
        <f>IF(COUNTA($B154:$T154)&gt;0,MID(IF($S154&lt;&gt;"Y","; Photo","")&amp;IF($T154&lt;&gt;"Y","; Signature",""),3,50),"")</f>
        <v/>
      </c>
      <c r="AC154" s="24" t="str">
        <f>IF(COUNTA($B154:$T154)&gt;0,IF(SUMPRODUCT(--($V154:$AB154&lt;&gt;""))=0,"OK",SUMPRODUCT(--($V154:$AB154&lt;&gt;""))&amp;" to fix"),"")</f>
        <v/>
      </c>
      <c r="AD154" s="25" t="str">
        <f>IF(COUNTA($B154:$T154)&gt;0,SUMPRODUCT((Subjects!$O$5:$O$29&lt;&gt;"")*(Subjects!$P$5:$P$29&lt;&gt;"")*(COUNTIF($M154:$R154,Subjects!$O$5:$O$29&amp;"")&gt;0)*(COUNTIF($M154:$R154,Subjects!$P$5:$P$29&amp;"")&gt;0)),"")</f>
        <v/>
      </c>
      <c r="AE154" s="25" t="str">
        <f>IF(SUM($AD154)=0,"",LOOKUP(2,1/((Subjects!$O$5:$O$29&lt;&gt;"")*(Subjects!$P$5:$P$29&lt;&gt;"")*(COUNTIF($M154:$R154,Subjects!$O$5:$O$29&amp;"")&gt;0)*(COUNTIF($M154:$R154,Subjects!$P$5:$P$29&amp;"")&gt;0)),Subjects!$Q$5:$Q$29))</f>
        <v/>
      </c>
    </row>
    <row r="155" spans="1:31" x14ac:dyDescent="0.25">
      <c r="A155" s="19">
        <v>150</v>
      </c>
      <c r="B155" s="8"/>
      <c r="C155" s="20"/>
      <c r="D155" s="4"/>
      <c r="E155" s="8"/>
      <c r="F155" s="21"/>
      <c r="G155" s="8"/>
      <c r="H155" s="4"/>
      <c r="I155" s="4"/>
      <c r="J155" s="4"/>
      <c r="K155" s="8"/>
      <c r="L155" s="20"/>
      <c r="M155" s="4"/>
      <c r="N155" s="4"/>
      <c r="O155" s="4"/>
      <c r="P155" s="4"/>
      <c r="Q155" s="4"/>
      <c r="R155" s="4"/>
      <c r="S155" s="8"/>
      <c r="T155" s="8"/>
      <c r="U155" s="22" t="str">
        <f>IF(COUNTA($B155:$T155)&gt;0,COUNTA($M155:$R155),"")</f>
        <v/>
      </c>
      <c r="V155" s="23" t="str">
        <f>IF(COUNTA($B155:$T155)&gt;0,MID(IF($B155="","; Section","")&amp;IF($C155="","; Admission no.","")&amp;IF($D155="","; Name","")&amp;IF($E155="","; Gender","")&amp;IF($F155="","; Date of birth","")&amp;IF($G155="","; Nationality","")&amp;IF(COUNTA($H155:$J155)=0,"; Parent or guardian","")&amp;IF($K155="","; Class X board","")&amp;IF(AND($K155="Other board",$L155=""),"; Eligibility no.",""),3,300),"")</f>
        <v/>
      </c>
      <c r="W155" s="23" t="str">
        <f>IF(COUNTA($B155:$T155)&gt;0,MID(IF($D155="","",IF($D155&lt;&gt;TRIM($D155),"; Name: extra spaces","")&amp;IF(SUMPRODUCT(--ISNUMBER(FIND(" "&amp;{"a","b","c","d","e","f","g","h","i","j","k","l","m","n","o","p","q","r","s","t","u","v","w","x","y","z"}," "&amp;$D155)))&gt;0,"; Name: small first letter",""))&amp;IF($H155="","",IF($H155&lt;&gt;TRIM($H155),"; Mother: extra spaces","")&amp;IF(SUMPRODUCT(--ISNUMBER(FIND(" "&amp;{"a","b","c","d","e","f","g","h","i","j","k","l","m","n","o","p","q","r","s","t","u","v","w","x","y","z"}," "&amp;$H155)))&gt;0,"; Mother: small first letter",""))&amp;IF($I155="","",IF($I155&lt;&gt;TRIM($I155),"; Father: extra spaces","")&amp;IF(SUMPRODUCT(--ISNUMBER(FIND(" "&amp;{"a","b","c","d","e","f","g","h","i","j","k","l","m","n","o","p","q","r","s","t","u","v","w","x","y","z"}," "&amp;$I155)))&gt;0,"; Father: small first letter",""))&amp;IF($J155="","",IF($J155&lt;&gt;TRIM($J155),"; Guardian: extra spaces","")&amp;IF(SUMPRODUCT(--ISNUMBER(FIND(" "&amp;{"a","b","c","d","e","f","g","h","i","j","k","l","m","n","o","p","q","r","s","t","u","v","w","x","y","z"}," "&amp;$J155)))&gt;0,"; Guardian: small first letter","")),3,300),"")</f>
        <v/>
      </c>
      <c r="X155" s="23" t="str">
        <f>IF(OR(NOT(COUNTA($B155:$T155)&gt;0),$F155=""),"",IF(NOT(ISNUMBER($F155)),"Not a date",IF(OR((YEAR(Setup!$B$8)-YEAR($F155)-IF(OR(MONTH($F155)&gt;MONTH(Setup!$B$8),AND(MONTH($F155)=MONTH(Setup!$B$8),DAY($F155)&gt;DAY(Setup!$B$8))),1,0))&lt;Setup!$B$11,(YEAR(Setup!$B$8)-YEAR($F155)-IF(OR(MONTH($F155)&gt;MONTH(Setup!$B$8),AND(MONTH($F155)=MONTH(Setup!$B$8),DAY($F155)&gt;DAY(Setup!$B$8))),1,0))&gt;Setup!$C$11),"Age "&amp;(YEAR(Setup!$B$8)-YEAR($F155)-IF(OR(MONTH($F155)&gt;MONTH(Setup!$B$8),AND(MONTH($F155)=MONTH(Setup!$B$8),DAY($F155)&gt;DAY(Setup!$B$8))),1,0))&amp;": check the date","")))</f>
        <v/>
      </c>
      <c r="Y155" s="23" t="str">
        <f>IF(COUNTA($B155:$T155)&gt;0,IF($M155="","English or Modern English missing",""),"")</f>
        <v/>
      </c>
      <c r="Z155" s="23" t="str">
        <f>IF(COUNTA($B155:$T155)&gt;0,IF(COUNTA($N155:$R155)&lt;4,"Needs 4 or 5, has "&amp;COUNTA($N155:$R155),""),"")</f>
        <v/>
      </c>
      <c r="AA155" s="23" t="str">
        <f>IF(COUNTA($B155:$T155)&gt;0,MID(IF(SUM($AD155)=0,"","; "&amp;INDEX(Subjects!$O$5:$O$29,$AE155)&amp;" with "&amp;INDEX(Subjects!$P$5:$P$29,$AE155)&amp;IF($AD155&gt;1," (+"&amp;($AD155-1)&amp;" more)",""))&amp;IF(SUMPRODUCT(($M155:$R155&lt;&gt;"")*(COUNTIF($M155:$R155,$M155:$R155&amp;"")&gt;1))&gt;0,"; Same subject twice",""),3,300),"")</f>
        <v/>
      </c>
      <c r="AB155" s="23" t="str">
        <f>IF(COUNTA($B155:$T155)&gt;0,MID(IF($S155&lt;&gt;"Y","; Photo","")&amp;IF($T155&lt;&gt;"Y","; Signature",""),3,50),"")</f>
        <v/>
      </c>
      <c r="AC155" s="24" t="str">
        <f>IF(COUNTA($B155:$T155)&gt;0,IF(SUMPRODUCT(--($V155:$AB155&lt;&gt;""))=0,"OK",SUMPRODUCT(--($V155:$AB155&lt;&gt;""))&amp;" to fix"),"")</f>
        <v/>
      </c>
      <c r="AD155" s="25" t="str">
        <f>IF(COUNTA($B155:$T155)&gt;0,SUMPRODUCT((Subjects!$O$5:$O$29&lt;&gt;"")*(Subjects!$P$5:$P$29&lt;&gt;"")*(COUNTIF($M155:$R155,Subjects!$O$5:$O$29&amp;"")&gt;0)*(COUNTIF($M155:$R155,Subjects!$P$5:$P$29&amp;"")&gt;0)),"")</f>
        <v/>
      </c>
      <c r="AE155" s="25" t="str">
        <f>IF(SUM($AD155)=0,"",LOOKUP(2,1/((Subjects!$O$5:$O$29&lt;&gt;"")*(Subjects!$P$5:$P$29&lt;&gt;"")*(COUNTIF($M155:$R155,Subjects!$O$5:$O$29&amp;"")&gt;0)*(COUNTIF($M155:$R155,Subjects!$P$5:$P$29&amp;"")&gt;0)),Subjects!$Q$5:$Q$29))</f>
        <v/>
      </c>
    </row>
    <row r="157" spans="1:1" x14ac:dyDescent="0.25">
      <c r="A157" s="13" t="s">
        <v>29</v>
      </c>
    </row>
  </sheetData>
  <mergeCells count="8">
    <mergeCell ref="B3:C3"/>
    <mergeCell ref="E3:G3"/>
    <mergeCell ref="A4:J4"/>
    <mergeCell ref="K4:L4"/>
    <mergeCell ref="M4:R4"/>
    <mergeCell ref="S4:T4"/>
    <mergeCell ref="U4:AC4"/>
    <mergeCell ref="AD4:AE4"/>
  </mergeCells>
  <conditionalFormatting sqref="H3">
    <cfRule type="expression" dxfId="6" priority="1">
      <formula>$H$3&gt;0</formula>
    </cfRule>
  </conditionalFormatting>
  <conditionalFormatting sqref="U6:AB155">
    <cfRule type="expression" dxfId="7" priority="2">
      <formula>AND(U6&lt;&gt;"",NOT(ISNUMBER(U6)))</formula>
    </cfRule>
  </conditionalFormatting>
  <conditionalFormatting sqref="AC6:AC155">
    <cfRule type="expression" dxfId="8" priority="3">
      <formula>$AC6="OK"</formula>
    </cfRule>
    <cfRule type="expression" dxfId="9" priority="4">
      <formula>AND($AC6&lt;&gt;"",$AC6&lt;&gt;"OK")</formula>
    </cfRule>
  </conditionalFormatting>
  <dataValidations count="7">
    <dataValidation type="list" allowBlank="1" showErrorMessage="1" errorStyle="warning" errorTitle="Gender" error="Pick Male or Female, or keep your entry if the portal offers another option." sqref="E6:E155">
      <formula1>"Male,Female"</formula1>
    </dataValidation>
    <dataValidation type="date" allowBlank="1" showErrorMessage="1" errorStyle="stop" errorTitle="Date of birth" error="Type the date of birth as a date, for example 14/03/2012." sqref="F6:F155">
      <formula1>29221</formula1>
      <formula2>47848</formula2>
    </dataValidation>
    <dataValidation type="list" allowBlank="1" showErrorMessage="1" errorStyle="warning" errorTitle="Nationality" error="Pick Indian or Foreign." sqref="G6:G155">
      <formula1>"Indian,Foreign"</formula1>
    </dataValidation>
    <dataValidation type="list" allowBlank="1" showErrorMessage="1" errorStyle="stop" errorTitle="Class X from" error="Pick ICSE or Other board." sqref="K6:K155">
      <formula1>"ICSE,Other board"</formula1>
    </dataValidation>
    <dataValidation type="list" allowBlank="1" showErrorMessage="1" errorStyle="stop" errorTitle="English" error="Pick English or Modern English." sqref="M6:M155">
      <formula1>Subjects!$J$5:$J$6</formula1>
    </dataValidation>
    <dataValidation type="list" allowBlank="1" showErrorMessage="1" errorStyle="stop" errorTitle="Elective" error="Pick an elective from the list, or add one on the Subjects sheet." sqref="N6:R155">
      <formula1>Subjects!$L$5:$L$49</formula1>
    </dataValidation>
    <dataValidation type="list" allowBlank="1" showErrorMessage="1" errorStyle="stop" errorTitle="Uploaded?" error="Y or N." sqref="S6:T155">
      <formula1>"Y,N"</formula1>
    </dataValidation>
  </dataValidations>
  <hyperlinks>
    <hyperlink ref="A157" r:id="rId1"/>
  </hyperlinks>
  <printOptions horizontalCentered="1"/>
  <pageMargins left="0.4" right="0.4" top="0.5" bottom="0.6" header="0.3" footer="0.3"/>
  <pageSetup paperSize="9" orientation="landscape" fitToWidth="3" fitToHeight="0"/>
  <headerFooter>
    <oddFooter>&amp;R&amp;8&amp;K5C6880Free template from proems.in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6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40" customWidth="1"/>
    <col min="3" max="3" width="12" customWidth="1"/>
    <col min="4" max="4" width="3" customWidth="1"/>
    <col min="5" max="5" width="14" customWidth="1"/>
    <col min="6" max="6" width="34" customWidth="1"/>
    <col min="7" max="7" width="12" customWidth="1"/>
  </cols>
  <sheetData>
    <row r="1" spans="1:1" x14ac:dyDescent="0.25">
      <c r="A1" s="14" t="s">
        <v>135</v>
      </c>
    </row>
    <row r="2" spans="1:1" x14ac:dyDescent="0.25">
      <c r="A2" s="2" t="s">
        <v>136</v>
      </c>
    </row>
    <row r="4" spans="1:5" x14ac:dyDescent="0.25">
      <c r="A4" s="9" t="s">
        <v>137</v>
      </c>
      <c r="E4" s="9" t="s">
        <v>138</v>
      </c>
    </row>
    <row r="5" spans="1:7" x14ac:dyDescent="0.25">
      <c r="A5" s="3" t="s">
        <v>31</v>
      </c>
      <c r="C5" s="26">
        <f>'ICSE IX'!$D$3</f>
        <v>8</v>
      </c>
      <c r="E5" s="3" t="s">
        <v>31</v>
      </c>
      <c r="G5" s="26">
        <f>'ISC XI'!$D$3</f>
        <v>0</v>
      </c>
    </row>
    <row r="7" spans="1:7" x14ac:dyDescent="0.25">
      <c r="A7" s="17" t="s">
        <v>139</v>
      </c>
      <c r="B7" s="17" t="s">
        <v>140</v>
      </c>
      <c r="C7" s="7" t="s">
        <v>31</v>
      </c>
      <c r="E7" s="17" t="s">
        <v>141</v>
      </c>
      <c r="F7" s="17" t="s">
        <v>140</v>
      </c>
      <c r="G7" s="7" t="s">
        <v>31</v>
      </c>
    </row>
    <row r="8" spans="1:7" x14ac:dyDescent="0.25">
      <c r="A8" s="23" t="str">
        <f>IF($B8="","","Group I")</f>
        <v>Group I</v>
      </c>
      <c r="B8" s="27" t="str">
        <f>IF(Subjects!$H$5="","",Subjects!$H$5)</f>
        <v>English</v>
      </c>
      <c r="C8" s="28">
        <f>IF($B8="","",COUNTIFS('ICSE IX'!$K$6:$K$155,$B8,'ICSE IX'!$W$6:$W$155,"&gt;0"))</f>
        <v>8</v>
      </c>
      <c r="E8" s="23" t="str">
        <f>IF($F8="","","Compulsory")</f>
        <v>Compulsory</v>
      </c>
      <c r="F8" s="27" t="str">
        <f>IF(Subjects!$J$5="","",Subjects!$J$5)</f>
        <v>English</v>
      </c>
      <c r="G8" s="28">
        <f>IF($F8="","",COUNTIFS('ISC XI'!$M$6:$M$155,$F8,'ISC XI'!$U$6:$U$155,"&gt;0"))</f>
        <v>0</v>
      </c>
    </row>
    <row r="9" spans="1:7" x14ac:dyDescent="0.25">
      <c r="A9" s="23" t="str">
        <f>IF($B9="","","Group I")</f>
        <v>Group I</v>
      </c>
      <c r="B9" s="27" t="str">
        <f>IF(Subjects!$H$8="","",Subjects!$H$8)</f>
        <v>History, Civics and Geography</v>
      </c>
      <c r="C9" s="28">
        <f>IF($B9="","",COUNTIFS('ICSE IX'!$N$6:$N$155,$B9,'ICSE IX'!$W$6:$W$155,"&gt;0"))</f>
        <v>8</v>
      </c>
      <c r="E9" s="23" t="str">
        <f>IF($F9="","","Compulsory")</f>
        <v>Compulsory</v>
      </c>
      <c r="F9" s="27" t="str">
        <f>IF(Subjects!$J$6="","",Subjects!$J$6)</f>
        <v>Modern English</v>
      </c>
      <c r="G9" s="28">
        <f>IF($F9="","",COUNTIFS('ISC XI'!$M$6:$M$155,$F9,'ISC XI'!$U$6:$U$155,"&gt;0"))</f>
        <v>0</v>
      </c>
    </row>
    <row r="10" spans="1:7" x14ac:dyDescent="0.25">
      <c r="A10" s="23" t="str">
        <f>IF($B10="","","Group I")</f>
        <v>Group I</v>
      </c>
      <c r="B10" s="27" t="str">
        <f>IF(Subjects!$H$9="","",Subjects!$H$9)</f>
        <v>History, Civics and Geography (Thailand)</v>
      </c>
      <c r="C10" s="28">
        <f>IF($B10="","",COUNTIFS('ICSE IX'!$N$6:$N$155,$B10,'ICSE IX'!$W$6:$W$155,"&gt;0"))</f>
        <v>0</v>
      </c>
      <c r="E10" s="23" t="str">
        <f>IF($F10="","","Elective")</f>
        <v>Elective</v>
      </c>
      <c r="F10" s="27" t="str">
        <f>IF(Subjects!$L$5="","",Subjects!$L$5)</f>
        <v>Indian language</v>
      </c>
      <c r="G10" s="28">
        <f>IF($F10="","",COUNTIFS('ISC XI'!$N$6:$N$155,$F10,'ISC XI'!$U$6:$U$155,"&gt;0")+COUNTIFS('ISC XI'!$O$6:$O$155,$F10,'ISC XI'!$U$6:$U$155,"&gt;0")+COUNTIFS('ISC XI'!$P$6:$P$155,$F10,'ISC XI'!$U$6:$U$155,"&gt;0")+COUNTIFS('ISC XI'!$Q$6:$Q$155,$F10,'ISC XI'!$U$6:$U$155,"&gt;0")+COUNTIFS('ISC XI'!$R$6:$R$155,$F10,'ISC XI'!$U$6:$U$155,"&gt;0"))</f>
        <v>0</v>
      </c>
    </row>
    <row r="11" spans="1:7" x14ac:dyDescent="0.25">
      <c r="A11" s="23" t="str">
        <f>IF($B11="","","Group I, second language")</f>
        <v>Group I, second language</v>
      </c>
      <c r="B11" s="27" t="str">
        <f>IF(Subjects!$A$5="","",Subjects!$A$5)</f>
        <v>Ao Naga</v>
      </c>
      <c r="C11" s="28">
        <f>IF($B11="","",COUNTIFS('ICSE IX'!$L$6:$L$155,$B11,'ICSE IX'!$W$6:$W$155,"&gt;0")+COUNTIFS('ICSE IX'!$M$6:$M$155,$B11,'ICSE IX'!$W$6:$W$155,"&gt;0"))</f>
        <v>0</v>
      </c>
      <c r="E11" s="23" t="str">
        <f>IF($F11="","","Elective")</f>
        <v>Elective</v>
      </c>
      <c r="F11" s="27" t="str">
        <f>IF(Subjects!$L$6="","",Subjects!$L$6)</f>
        <v>Modern foreign language</v>
      </c>
      <c r="G11" s="28">
        <f>IF($F11="","",COUNTIFS('ISC XI'!$N$6:$N$155,$F11,'ISC XI'!$U$6:$U$155,"&gt;0")+COUNTIFS('ISC XI'!$O$6:$O$155,$F11,'ISC XI'!$U$6:$U$155,"&gt;0")+COUNTIFS('ISC XI'!$P$6:$P$155,$F11,'ISC XI'!$U$6:$U$155,"&gt;0")+COUNTIFS('ISC XI'!$Q$6:$Q$155,$F11,'ISC XI'!$U$6:$U$155,"&gt;0")+COUNTIFS('ISC XI'!$R$6:$R$155,$F11,'ISC XI'!$U$6:$U$155,"&gt;0"))</f>
        <v>0</v>
      </c>
    </row>
    <row r="12" spans="1:7" x14ac:dyDescent="0.25">
      <c r="A12" s="23" t="str">
        <f>IF($B12="","","Group I, second language")</f>
        <v>Group I, second language</v>
      </c>
      <c r="B12" s="27" t="str">
        <f>IF(Subjects!$A$6="","",Subjects!$A$6)</f>
        <v>Assamese</v>
      </c>
      <c r="C12" s="28">
        <f>IF($B12="","",COUNTIFS('ICSE IX'!$L$6:$L$155,$B12,'ICSE IX'!$W$6:$W$155,"&gt;0")+COUNTIFS('ICSE IX'!$M$6:$M$155,$B12,'ICSE IX'!$W$6:$W$155,"&gt;0"))</f>
        <v>0</v>
      </c>
      <c r="E12" s="23" t="str">
        <f>IF($F12="","","Elective")</f>
        <v>Elective</v>
      </c>
      <c r="F12" s="27" t="str">
        <f>IF(Subjects!$L$7="","",Subjects!$L$7)</f>
        <v>Classical language</v>
      </c>
      <c r="G12" s="28">
        <f>IF($F12="","",COUNTIFS('ISC XI'!$N$6:$N$155,$F12,'ISC XI'!$U$6:$U$155,"&gt;0")+COUNTIFS('ISC XI'!$O$6:$O$155,$F12,'ISC XI'!$U$6:$U$155,"&gt;0")+COUNTIFS('ISC XI'!$P$6:$P$155,$F12,'ISC XI'!$U$6:$U$155,"&gt;0")+COUNTIFS('ISC XI'!$Q$6:$Q$155,$F12,'ISC XI'!$U$6:$U$155,"&gt;0")+COUNTIFS('ISC XI'!$R$6:$R$155,$F12,'ISC XI'!$U$6:$U$155,"&gt;0"))</f>
        <v>0</v>
      </c>
    </row>
    <row r="13" spans="1:7" x14ac:dyDescent="0.25">
      <c r="A13" s="23" t="str">
        <f>IF($B13="","","Group I, second language")</f>
        <v>Group I, second language</v>
      </c>
      <c r="B13" s="27" t="str">
        <f>IF(Subjects!$A$7="","",Subjects!$A$7)</f>
        <v>Bengali</v>
      </c>
      <c r="C13" s="28">
        <f>IF($B13="","",COUNTIFS('ICSE IX'!$L$6:$L$155,$B13,'ICSE IX'!$W$6:$W$155,"&gt;0")+COUNTIFS('ICSE IX'!$M$6:$M$155,$B13,'ICSE IX'!$W$6:$W$155,"&gt;0"))</f>
        <v>1</v>
      </c>
      <c r="E13" s="23" t="str">
        <f>IF($F13="","","Elective")</f>
        <v>Elective</v>
      </c>
      <c r="F13" s="27" t="str">
        <f>IF(Subjects!$L$8="","",Subjects!$L$8)</f>
        <v>Elective English</v>
      </c>
      <c r="G13" s="28">
        <f>IF($F13="","",COUNTIFS('ISC XI'!$N$6:$N$155,$F13,'ISC XI'!$U$6:$U$155,"&gt;0")+COUNTIFS('ISC XI'!$O$6:$O$155,$F13,'ISC XI'!$U$6:$U$155,"&gt;0")+COUNTIFS('ISC XI'!$P$6:$P$155,$F13,'ISC XI'!$U$6:$U$155,"&gt;0")+COUNTIFS('ISC XI'!$Q$6:$Q$155,$F13,'ISC XI'!$U$6:$U$155,"&gt;0")+COUNTIFS('ISC XI'!$R$6:$R$155,$F13,'ISC XI'!$U$6:$U$155,"&gt;0"))</f>
        <v>0</v>
      </c>
    </row>
    <row r="14" spans="1:7" x14ac:dyDescent="0.25">
      <c r="A14" s="23" t="str">
        <f>IF($B14="","","Group I, second language")</f>
        <v>Group I, second language</v>
      </c>
      <c r="B14" s="27" t="str">
        <f>IF(Subjects!$A$8="","",Subjects!$A$8)</f>
        <v>Dzongkha</v>
      </c>
      <c r="C14" s="28">
        <f>IF($B14="","",COUNTIFS('ICSE IX'!$L$6:$L$155,$B14,'ICSE IX'!$W$6:$W$155,"&gt;0")+COUNTIFS('ICSE IX'!$M$6:$M$155,$B14,'ICSE IX'!$W$6:$W$155,"&gt;0"))</f>
        <v>0</v>
      </c>
      <c r="E14" s="23" t="str">
        <f>IF($F14="","","Elective")</f>
        <v>Elective</v>
      </c>
      <c r="F14" s="27" t="str">
        <f>IF(Subjects!$L$9="","",Subjects!$L$9)</f>
        <v>History</v>
      </c>
      <c r="G14" s="28">
        <f>IF($F14="","",COUNTIFS('ISC XI'!$N$6:$N$155,$F14,'ISC XI'!$U$6:$U$155,"&gt;0")+COUNTIFS('ISC XI'!$O$6:$O$155,$F14,'ISC XI'!$U$6:$U$155,"&gt;0")+COUNTIFS('ISC XI'!$P$6:$P$155,$F14,'ISC XI'!$U$6:$U$155,"&gt;0")+COUNTIFS('ISC XI'!$Q$6:$Q$155,$F14,'ISC XI'!$U$6:$U$155,"&gt;0")+COUNTIFS('ISC XI'!$R$6:$R$155,$F14,'ISC XI'!$U$6:$U$155,"&gt;0"))</f>
        <v>0</v>
      </c>
    </row>
    <row r="15" spans="1:7" x14ac:dyDescent="0.25">
      <c r="A15" s="23" t="str">
        <f>IF($B15="","","Group I, second language")</f>
        <v>Group I, second language</v>
      </c>
      <c r="B15" s="27" t="str">
        <f>IF(Subjects!$A$9="","",Subjects!$A$9)</f>
        <v>Garo</v>
      </c>
      <c r="C15" s="28">
        <f>IF($B15="","",COUNTIFS('ICSE IX'!$L$6:$L$155,$B15,'ICSE IX'!$W$6:$W$155,"&gt;0")+COUNTIFS('ICSE IX'!$M$6:$M$155,$B15,'ICSE IX'!$W$6:$W$155,"&gt;0"))</f>
        <v>0</v>
      </c>
      <c r="E15" s="23" t="str">
        <f>IF($F15="","","Elective")</f>
        <v>Elective</v>
      </c>
      <c r="F15" s="27" t="str">
        <f>IF(Subjects!$L$10="","",Subjects!$L$10)</f>
        <v>Political Science</v>
      </c>
      <c r="G15" s="28">
        <f>IF($F15="","",COUNTIFS('ISC XI'!$N$6:$N$155,$F15,'ISC XI'!$U$6:$U$155,"&gt;0")+COUNTIFS('ISC XI'!$O$6:$O$155,$F15,'ISC XI'!$U$6:$U$155,"&gt;0")+COUNTIFS('ISC XI'!$P$6:$P$155,$F15,'ISC XI'!$U$6:$U$155,"&gt;0")+COUNTIFS('ISC XI'!$Q$6:$Q$155,$F15,'ISC XI'!$U$6:$U$155,"&gt;0")+COUNTIFS('ISC XI'!$R$6:$R$155,$F15,'ISC XI'!$U$6:$U$155,"&gt;0"))</f>
        <v>0</v>
      </c>
    </row>
    <row r="16" spans="1:7" x14ac:dyDescent="0.25">
      <c r="A16" s="23" t="str">
        <f>IF($B16="","","Group I, second language")</f>
        <v>Group I, second language</v>
      </c>
      <c r="B16" s="27" t="str">
        <f>IF(Subjects!$A$10="","",Subjects!$A$10)</f>
        <v>Gujarati</v>
      </c>
      <c r="C16" s="28">
        <f>IF($B16="","",COUNTIFS('ICSE IX'!$L$6:$L$155,$B16,'ICSE IX'!$W$6:$W$155,"&gt;0")+COUNTIFS('ICSE IX'!$M$6:$M$155,$B16,'ICSE IX'!$W$6:$W$155,"&gt;0"))</f>
        <v>0</v>
      </c>
      <c r="E16" s="23" t="str">
        <f>IF($F16="","","Elective")</f>
        <v>Elective</v>
      </c>
      <c r="F16" s="27" t="str">
        <f>IF(Subjects!$L$11="","",Subjects!$L$11)</f>
        <v>Geography</v>
      </c>
      <c r="G16" s="28">
        <f>IF($F16="","",COUNTIFS('ISC XI'!$N$6:$N$155,$F16,'ISC XI'!$U$6:$U$155,"&gt;0")+COUNTIFS('ISC XI'!$O$6:$O$155,$F16,'ISC XI'!$U$6:$U$155,"&gt;0")+COUNTIFS('ISC XI'!$P$6:$P$155,$F16,'ISC XI'!$U$6:$U$155,"&gt;0")+COUNTIFS('ISC XI'!$Q$6:$Q$155,$F16,'ISC XI'!$U$6:$U$155,"&gt;0")+COUNTIFS('ISC XI'!$R$6:$R$155,$F16,'ISC XI'!$U$6:$U$155,"&gt;0"))</f>
        <v>0</v>
      </c>
    </row>
    <row r="17" spans="1:7" x14ac:dyDescent="0.25">
      <c r="A17" s="23" t="str">
        <f>IF($B17="","","Group I, second language")</f>
        <v>Group I, second language</v>
      </c>
      <c r="B17" s="27" t="str">
        <f>IF(Subjects!$A$11="","",Subjects!$A$11)</f>
        <v>Hindi</v>
      </c>
      <c r="C17" s="28">
        <f>IF($B17="","",COUNTIFS('ICSE IX'!$L$6:$L$155,$B17,'ICSE IX'!$W$6:$W$155,"&gt;0")+COUNTIFS('ICSE IX'!$M$6:$M$155,$B17,'ICSE IX'!$W$6:$W$155,"&gt;0"))</f>
        <v>7</v>
      </c>
      <c r="E17" s="23" t="str">
        <f>IF($F17="","","Elective")</f>
        <v>Elective</v>
      </c>
      <c r="F17" s="27" t="str">
        <f>IF(Subjects!$L$12="","",Subjects!$L$12)</f>
        <v>Sociology</v>
      </c>
      <c r="G17" s="28">
        <f>IF($F17="","",COUNTIFS('ISC XI'!$N$6:$N$155,$F17,'ISC XI'!$U$6:$U$155,"&gt;0")+COUNTIFS('ISC XI'!$O$6:$O$155,$F17,'ISC XI'!$U$6:$U$155,"&gt;0")+COUNTIFS('ISC XI'!$P$6:$P$155,$F17,'ISC XI'!$U$6:$U$155,"&gt;0")+COUNTIFS('ISC XI'!$Q$6:$Q$155,$F17,'ISC XI'!$U$6:$U$155,"&gt;0")+COUNTIFS('ISC XI'!$R$6:$R$155,$F17,'ISC XI'!$U$6:$U$155,"&gt;0"))</f>
        <v>0</v>
      </c>
    </row>
    <row r="18" spans="1:7" x14ac:dyDescent="0.25">
      <c r="A18" s="23" t="str">
        <f>IF($B18="","","Group I, second language")</f>
        <v>Group I, second language</v>
      </c>
      <c r="B18" s="27" t="str">
        <f>IF(Subjects!$A$12="","",Subjects!$A$12)</f>
        <v>Kannada</v>
      </c>
      <c r="C18" s="28">
        <f>IF($B18="","",COUNTIFS('ICSE IX'!$L$6:$L$155,$B18,'ICSE IX'!$W$6:$W$155,"&gt;0")+COUNTIFS('ICSE IX'!$M$6:$M$155,$B18,'ICSE IX'!$W$6:$W$155,"&gt;0"))</f>
        <v>0</v>
      </c>
      <c r="E18" s="23" t="str">
        <f>IF($F18="","","Elective")</f>
        <v>Elective</v>
      </c>
      <c r="F18" s="27" t="str">
        <f>IF(Subjects!$L$13="","",Subjects!$L$13)</f>
        <v>Psychology</v>
      </c>
      <c r="G18" s="28">
        <f>IF($F18="","",COUNTIFS('ISC XI'!$N$6:$N$155,$F18,'ISC XI'!$U$6:$U$155,"&gt;0")+COUNTIFS('ISC XI'!$O$6:$O$155,$F18,'ISC XI'!$U$6:$U$155,"&gt;0")+COUNTIFS('ISC XI'!$P$6:$P$155,$F18,'ISC XI'!$U$6:$U$155,"&gt;0")+COUNTIFS('ISC XI'!$Q$6:$Q$155,$F18,'ISC XI'!$U$6:$U$155,"&gt;0")+COUNTIFS('ISC XI'!$R$6:$R$155,$F18,'ISC XI'!$U$6:$U$155,"&gt;0"))</f>
        <v>0</v>
      </c>
    </row>
    <row r="19" spans="1:7" x14ac:dyDescent="0.25">
      <c r="A19" s="23" t="str">
        <f>IF($B19="","","Group I, second language")</f>
        <v>Group I, second language</v>
      </c>
      <c r="B19" s="27" t="str">
        <f>IF(Subjects!$A$13="","",Subjects!$A$13)</f>
        <v>Khasi</v>
      </c>
      <c r="C19" s="28">
        <f>IF($B19="","",COUNTIFS('ICSE IX'!$L$6:$L$155,$B19,'ICSE IX'!$W$6:$W$155,"&gt;0")+COUNTIFS('ICSE IX'!$M$6:$M$155,$B19,'ICSE IX'!$W$6:$W$155,"&gt;0"))</f>
        <v>0</v>
      </c>
      <c r="E19" s="23" t="str">
        <f>IF($F19="","","Elective")</f>
        <v>Elective</v>
      </c>
      <c r="F19" s="27" t="str">
        <f>IF(Subjects!$L$14="","",Subjects!$L$14)</f>
        <v>Economics</v>
      </c>
      <c r="G19" s="28">
        <f>IF($F19="","",COUNTIFS('ISC XI'!$N$6:$N$155,$F19,'ISC XI'!$U$6:$U$155,"&gt;0")+COUNTIFS('ISC XI'!$O$6:$O$155,$F19,'ISC XI'!$U$6:$U$155,"&gt;0")+COUNTIFS('ISC XI'!$P$6:$P$155,$F19,'ISC XI'!$U$6:$U$155,"&gt;0")+COUNTIFS('ISC XI'!$Q$6:$Q$155,$F19,'ISC XI'!$U$6:$U$155,"&gt;0")+COUNTIFS('ISC XI'!$R$6:$R$155,$F19,'ISC XI'!$U$6:$U$155,"&gt;0"))</f>
        <v>0</v>
      </c>
    </row>
    <row r="20" spans="1:7" x14ac:dyDescent="0.25">
      <c r="A20" s="23" t="str">
        <f>IF($B20="","","Group I, second language")</f>
        <v>Group I, second language</v>
      </c>
      <c r="B20" s="27" t="str">
        <f>IF(Subjects!$A$14="","",Subjects!$A$14)</f>
        <v>Kashmiri</v>
      </c>
      <c r="C20" s="28">
        <f>IF($B20="","",COUNTIFS('ICSE IX'!$L$6:$L$155,$B20,'ICSE IX'!$W$6:$W$155,"&gt;0")+COUNTIFS('ICSE IX'!$M$6:$M$155,$B20,'ICSE IX'!$W$6:$W$155,"&gt;0"))</f>
        <v>0</v>
      </c>
      <c r="E20" s="23" t="str">
        <f>IF($F20="","","Elective")</f>
        <v>Elective</v>
      </c>
      <c r="F20" s="27" t="str">
        <f>IF(Subjects!$L$15="","",Subjects!$L$15)</f>
        <v>Business Studies</v>
      </c>
      <c r="G20" s="28">
        <f>IF($F20="","",COUNTIFS('ISC XI'!$N$6:$N$155,$F20,'ISC XI'!$U$6:$U$155,"&gt;0")+COUNTIFS('ISC XI'!$O$6:$O$155,$F20,'ISC XI'!$U$6:$U$155,"&gt;0")+COUNTIFS('ISC XI'!$P$6:$P$155,$F20,'ISC XI'!$U$6:$U$155,"&gt;0")+COUNTIFS('ISC XI'!$Q$6:$Q$155,$F20,'ISC XI'!$U$6:$U$155,"&gt;0")+COUNTIFS('ISC XI'!$R$6:$R$155,$F20,'ISC XI'!$U$6:$U$155,"&gt;0"))</f>
        <v>0</v>
      </c>
    </row>
    <row r="21" spans="1:7" x14ac:dyDescent="0.25">
      <c r="A21" s="23" t="str">
        <f>IF($B21="","","Group I, second language")</f>
        <v>Group I, second language</v>
      </c>
      <c r="B21" s="27" t="str">
        <f>IF(Subjects!$A$15="","",Subjects!$A$15)</f>
        <v>Kokborok</v>
      </c>
      <c r="C21" s="28">
        <f>IF($B21="","",COUNTIFS('ICSE IX'!$L$6:$L$155,$B21,'ICSE IX'!$W$6:$W$155,"&gt;0")+COUNTIFS('ICSE IX'!$M$6:$M$155,$B21,'ICSE IX'!$W$6:$W$155,"&gt;0"))</f>
        <v>0</v>
      </c>
      <c r="E21" s="23" t="str">
        <f>IF($F21="","","Elective")</f>
        <v>Elective</v>
      </c>
      <c r="F21" s="27" t="str">
        <f>IF(Subjects!$L$16="","",Subjects!$L$16)</f>
        <v>Accountancy</v>
      </c>
      <c r="G21" s="28">
        <f>IF($F21="","",COUNTIFS('ISC XI'!$N$6:$N$155,$F21,'ISC XI'!$U$6:$U$155,"&gt;0")+COUNTIFS('ISC XI'!$O$6:$O$155,$F21,'ISC XI'!$U$6:$U$155,"&gt;0")+COUNTIFS('ISC XI'!$P$6:$P$155,$F21,'ISC XI'!$U$6:$U$155,"&gt;0")+COUNTIFS('ISC XI'!$Q$6:$Q$155,$F21,'ISC XI'!$U$6:$U$155,"&gt;0")+COUNTIFS('ISC XI'!$R$6:$R$155,$F21,'ISC XI'!$U$6:$U$155,"&gt;0"))</f>
        <v>0</v>
      </c>
    </row>
    <row r="22" spans="1:7" x14ac:dyDescent="0.25">
      <c r="A22" s="23" t="str">
        <f>IF($B22="","","Group I, second language")</f>
        <v>Group I, second language</v>
      </c>
      <c r="B22" s="27" t="str">
        <f>IF(Subjects!$A$16="","",Subjects!$A$16)</f>
        <v>Lepcha</v>
      </c>
      <c r="C22" s="28">
        <f>IF($B22="","",COUNTIFS('ICSE IX'!$L$6:$L$155,$B22,'ICSE IX'!$W$6:$W$155,"&gt;0")+COUNTIFS('ICSE IX'!$M$6:$M$155,$B22,'ICSE IX'!$W$6:$W$155,"&gt;0"))</f>
        <v>0</v>
      </c>
      <c r="E22" s="23" t="str">
        <f>IF($F22="","","Elective")</f>
        <v>Elective</v>
      </c>
      <c r="F22" s="27" t="str">
        <f>IF(Subjects!$L$17="","",Subjects!$L$17)</f>
        <v>Entrepreneurship</v>
      </c>
      <c r="G22" s="28">
        <f>IF($F22="","",COUNTIFS('ISC XI'!$N$6:$N$155,$F22,'ISC XI'!$U$6:$U$155,"&gt;0")+COUNTIFS('ISC XI'!$O$6:$O$155,$F22,'ISC XI'!$U$6:$U$155,"&gt;0")+COUNTIFS('ISC XI'!$P$6:$P$155,$F22,'ISC XI'!$U$6:$U$155,"&gt;0")+COUNTIFS('ISC XI'!$Q$6:$Q$155,$F22,'ISC XI'!$U$6:$U$155,"&gt;0")+COUNTIFS('ISC XI'!$R$6:$R$155,$F22,'ISC XI'!$U$6:$U$155,"&gt;0"))</f>
        <v>0</v>
      </c>
    </row>
    <row r="23" spans="1:7" x14ac:dyDescent="0.25">
      <c r="A23" s="23" t="str">
        <f>IF($B23="","","Group I, second language")</f>
        <v>Group I, second language</v>
      </c>
      <c r="B23" s="27" t="str">
        <f>IF(Subjects!$A$17="","",Subjects!$A$17)</f>
        <v>Malayalam</v>
      </c>
      <c r="C23" s="28">
        <f>IF($B23="","",COUNTIFS('ICSE IX'!$L$6:$L$155,$B23,'ICSE IX'!$W$6:$W$155,"&gt;0")+COUNTIFS('ICSE IX'!$M$6:$M$155,$B23,'ICSE IX'!$W$6:$W$155,"&gt;0"))</f>
        <v>1</v>
      </c>
      <c r="E23" s="23" t="str">
        <f>IF($F23="","","Elective")</f>
        <v>Elective</v>
      </c>
      <c r="F23" s="27" t="str">
        <f>IF(Subjects!$L$18="","",Subjects!$L$18)</f>
        <v>Mathematics</v>
      </c>
      <c r="G23" s="28">
        <f>IF($F23="","",COUNTIFS('ISC XI'!$N$6:$N$155,$F23,'ISC XI'!$U$6:$U$155,"&gt;0")+COUNTIFS('ISC XI'!$O$6:$O$155,$F23,'ISC XI'!$U$6:$U$155,"&gt;0")+COUNTIFS('ISC XI'!$P$6:$P$155,$F23,'ISC XI'!$U$6:$U$155,"&gt;0")+COUNTIFS('ISC XI'!$Q$6:$Q$155,$F23,'ISC XI'!$U$6:$U$155,"&gt;0")+COUNTIFS('ISC XI'!$R$6:$R$155,$F23,'ISC XI'!$U$6:$U$155,"&gt;0"))</f>
        <v>0</v>
      </c>
    </row>
    <row r="24" spans="1:7" x14ac:dyDescent="0.25">
      <c r="A24" s="23" t="str">
        <f>IF($B24="","","Group I, second language")</f>
        <v>Group I, second language</v>
      </c>
      <c r="B24" s="27" t="str">
        <f>IF(Subjects!$A$18="","",Subjects!$A$18)</f>
        <v>Marathi</v>
      </c>
      <c r="C24" s="28">
        <f>IF($B24="","",COUNTIFS('ICSE IX'!$L$6:$L$155,$B24,'ICSE IX'!$W$6:$W$155,"&gt;0")+COUNTIFS('ICSE IX'!$M$6:$M$155,$B24,'ICSE IX'!$W$6:$W$155,"&gt;0"))</f>
        <v>0</v>
      </c>
      <c r="E24" s="23" t="str">
        <f>IF($F24="","","Elective")</f>
        <v>Elective</v>
      </c>
      <c r="F24" s="27" t="str">
        <f>IF(Subjects!$L$19="","",Subjects!$L$19)</f>
        <v>Physics</v>
      </c>
      <c r="G24" s="28">
        <f>IF($F24="","",COUNTIFS('ISC XI'!$N$6:$N$155,$F24,'ISC XI'!$U$6:$U$155,"&gt;0")+COUNTIFS('ISC XI'!$O$6:$O$155,$F24,'ISC XI'!$U$6:$U$155,"&gt;0")+COUNTIFS('ISC XI'!$P$6:$P$155,$F24,'ISC XI'!$U$6:$U$155,"&gt;0")+COUNTIFS('ISC XI'!$Q$6:$Q$155,$F24,'ISC XI'!$U$6:$U$155,"&gt;0")+COUNTIFS('ISC XI'!$R$6:$R$155,$F24,'ISC XI'!$U$6:$U$155,"&gt;0"))</f>
        <v>0</v>
      </c>
    </row>
    <row r="25" spans="1:7" x14ac:dyDescent="0.25">
      <c r="A25" s="23" t="str">
        <f>IF($B25="","","Group I, second language")</f>
        <v>Group I, second language</v>
      </c>
      <c r="B25" s="27" t="str">
        <f>IF(Subjects!$A$19="","",Subjects!$A$19)</f>
        <v>Manipuri</v>
      </c>
      <c r="C25" s="28">
        <f>IF($B25="","",COUNTIFS('ICSE IX'!$L$6:$L$155,$B25,'ICSE IX'!$W$6:$W$155,"&gt;0")+COUNTIFS('ICSE IX'!$M$6:$M$155,$B25,'ICSE IX'!$W$6:$W$155,"&gt;0"))</f>
        <v>0</v>
      </c>
      <c r="E25" s="23" t="str">
        <f>IF($F25="","","Elective")</f>
        <v>Elective</v>
      </c>
      <c r="F25" s="27" t="str">
        <f>IF(Subjects!$L$20="","",Subjects!$L$20)</f>
        <v>Chemistry</v>
      </c>
      <c r="G25" s="28">
        <f>IF($F25="","",COUNTIFS('ISC XI'!$N$6:$N$155,$F25,'ISC XI'!$U$6:$U$155,"&gt;0")+COUNTIFS('ISC XI'!$O$6:$O$155,$F25,'ISC XI'!$U$6:$U$155,"&gt;0")+COUNTIFS('ISC XI'!$P$6:$P$155,$F25,'ISC XI'!$U$6:$U$155,"&gt;0")+COUNTIFS('ISC XI'!$Q$6:$Q$155,$F25,'ISC XI'!$U$6:$U$155,"&gt;0")+COUNTIFS('ISC XI'!$R$6:$R$155,$F25,'ISC XI'!$U$6:$U$155,"&gt;0"))</f>
        <v>0</v>
      </c>
    </row>
    <row r="26" spans="1:7" x14ac:dyDescent="0.25">
      <c r="A26" s="23" t="str">
        <f>IF($B26="","","Group I, second language")</f>
        <v>Group I, second language</v>
      </c>
      <c r="B26" s="27" t="str">
        <f>IF(Subjects!$A$20="","",Subjects!$A$20)</f>
        <v>Mizo</v>
      </c>
      <c r="C26" s="28">
        <f>IF($B26="","",COUNTIFS('ICSE IX'!$L$6:$L$155,$B26,'ICSE IX'!$W$6:$W$155,"&gt;0")+COUNTIFS('ICSE IX'!$M$6:$M$155,$B26,'ICSE IX'!$W$6:$W$155,"&gt;0"))</f>
        <v>0</v>
      </c>
      <c r="E26" s="23" t="str">
        <f>IF($F26="","","Elective")</f>
        <v>Elective</v>
      </c>
      <c r="F26" s="27" t="str">
        <f>IF(Subjects!$L$21="","",Subjects!$L$21)</f>
        <v>Biology</v>
      </c>
      <c r="G26" s="28">
        <f>IF($F26="","",COUNTIFS('ISC XI'!$N$6:$N$155,$F26,'ISC XI'!$U$6:$U$155,"&gt;0")+COUNTIFS('ISC XI'!$O$6:$O$155,$F26,'ISC XI'!$U$6:$U$155,"&gt;0")+COUNTIFS('ISC XI'!$P$6:$P$155,$F26,'ISC XI'!$U$6:$U$155,"&gt;0")+COUNTIFS('ISC XI'!$Q$6:$Q$155,$F26,'ISC XI'!$U$6:$U$155,"&gt;0")+COUNTIFS('ISC XI'!$R$6:$R$155,$F26,'ISC XI'!$U$6:$U$155,"&gt;0"))</f>
        <v>0</v>
      </c>
    </row>
    <row r="27" spans="1:7" x14ac:dyDescent="0.25">
      <c r="A27" s="23" t="str">
        <f>IF($B27="","","Group I, second language")</f>
        <v>Group I, second language</v>
      </c>
      <c r="B27" s="27" t="str">
        <f>IF(Subjects!$A$21="","",Subjects!$A$21)</f>
        <v>Nepali</v>
      </c>
      <c r="C27" s="28">
        <f>IF($B27="","",COUNTIFS('ICSE IX'!$L$6:$L$155,$B27,'ICSE IX'!$W$6:$W$155,"&gt;0")+COUNTIFS('ICSE IX'!$M$6:$M$155,$B27,'ICSE IX'!$W$6:$W$155,"&gt;0"))</f>
        <v>0</v>
      </c>
      <c r="E27" s="23" t="str">
        <f>IF($F27="","","Elective")</f>
        <v>Elective</v>
      </c>
      <c r="F27" s="27" t="str">
        <f>IF(Subjects!$L$22="","",Subjects!$L$22)</f>
        <v>Home Science</v>
      </c>
      <c r="G27" s="28">
        <f>IF($F27="","",COUNTIFS('ISC XI'!$N$6:$N$155,$F27,'ISC XI'!$U$6:$U$155,"&gt;0")+COUNTIFS('ISC XI'!$O$6:$O$155,$F27,'ISC XI'!$U$6:$U$155,"&gt;0")+COUNTIFS('ISC XI'!$P$6:$P$155,$F27,'ISC XI'!$U$6:$U$155,"&gt;0")+COUNTIFS('ISC XI'!$Q$6:$Q$155,$F27,'ISC XI'!$U$6:$U$155,"&gt;0")+COUNTIFS('ISC XI'!$R$6:$R$155,$F27,'ISC XI'!$U$6:$U$155,"&gt;0"))</f>
        <v>0</v>
      </c>
    </row>
    <row r="28" spans="1:7" x14ac:dyDescent="0.25">
      <c r="A28" s="23" t="str">
        <f>IF($B28="","","Group I, second language")</f>
        <v>Group I, second language</v>
      </c>
      <c r="B28" s="27" t="str">
        <f>IF(Subjects!$A$22="","",Subjects!$A$22)</f>
        <v>Odia</v>
      </c>
      <c r="C28" s="28">
        <f>IF($B28="","",COUNTIFS('ICSE IX'!$L$6:$L$155,$B28,'ICSE IX'!$W$6:$W$155,"&gt;0")+COUNTIFS('ICSE IX'!$M$6:$M$155,$B28,'ICSE IX'!$W$6:$W$155,"&gt;0"))</f>
        <v>0</v>
      </c>
      <c r="E28" s="23" t="str">
        <f>IF($F28="","","Elective")</f>
        <v>Elective</v>
      </c>
      <c r="F28" s="27" t="str">
        <f>IF(Subjects!$L$23="","",Subjects!$L$23)</f>
        <v>Fashion Designing</v>
      </c>
      <c r="G28" s="28">
        <f>IF($F28="","",COUNTIFS('ISC XI'!$N$6:$N$155,$F28,'ISC XI'!$U$6:$U$155,"&gt;0")+COUNTIFS('ISC XI'!$O$6:$O$155,$F28,'ISC XI'!$U$6:$U$155,"&gt;0")+COUNTIFS('ISC XI'!$P$6:$P$155,$F28,'ISC XI'!$U$6:$U$155,"&gt;0")+COUNTIFS('ISC XI'!$Q$6:$Q$155,$F28,'ISC XI'!$U$6:$U$155,"&gt;0")+COUNTIFS('ISC XI'!$R$6:$R$155,$F28,'ISC XI'!$U$6:$U$155,"&gt;0"))</f>
        <v>0</v>
      </c>
    </row>
    <row r="29" spans="1:7" x14ac:dyDescent="0.25">
      <c r="A29" s="23" t="str">
        <f>IF($B29="","","Group I, second language")</f>
        <v>Group I, second language</v>
      </c>
      <c r="B29" s="27" t="str">
        <f>IF(Subjects!$A$23="","",Subjects!$A$23)</f>
        <v>Punjabi</v>
      </c>
      <c r="C29" s="28">
        <f>IF($B29="","",COUNTIFS('ICSE IX'!$L$6:$L$155,$B29,'ICSE IX'!$W$6:$W$155,"&gt;0")+COUNTIFS('ICSE IX'!$M$6:$M$155,$B29,'ICSE IX'!$W$6:$W$155,"&gt;0"))</f>
        <v>0</v>
      </c>
      <c r="E29" s="23" t="str">
        <f>IF($F29="","","Elective")</f>
        <v>Elective</v>
      </c>
      <c r="F29" s="27" t="str">
        <f>IF(Subjects!$L$24="","",Subjects!$L$24)</f>
        <v>Electricity &amp; Electronics</v>
      </c>
      <c r="G29" s="28">
        <f>IF($F29="","",COUNTIFS('ISC XI'!$N$6:$N$155,$F29,'ISC XI'!$U$6:$U$155,"&gt;0")+COUNTIFS('ISC XI'!$O$6:$O$155,$F29,'ISC XI'!$U$6:$U$155,"&gt;0")+COUNTIFS('ISC XI'!$P$6:$P$155,$F29,'ISC XI'!$U$6:$U$155,"&gt;0")+COUNTIFS('ISC XI'!$Q$6:$Q$155,$F29,'ISC XI'!$U$6:$U$155,"&gt;0")+COUNTIFS('ISC XI'!$R$6:$R$155,$F29,'ISC XI'!$U$6:$U$155,"&gt;0"))</f>
        <v>0</v>
      </c>
    </row>
    <row r="30" spans="1:7" x14ac:dyDescent="0.25">
      <c r="A30" s="23" t="str">
        <f>IF($B30="","","Group I, second language")</f>
        <v>Group I, second language</v>
      </c>
      <c r="B30" s="27" t="str">
        <f>IF(Subjects!$A$24="","",Subjects!$A$24)</f>
        <v>Sanskrit</v>
      </c>
      <c r="C30" s="28">
        <f>IF($B30="","",COUNTIFS('ICSE IX'!$L$6:$L$155,$B30,'ICSE IX'!$W$6:$W$155,"&gt;0")+COUNTIFS('ICSE IX'!$M$6:$M$155,$B30,'ICSE IX'!$W$6:$W$155,"&gt;0"))</f>
        <v>0</v>
      </c>
      <c r="E30" s="23" t="str">
        <f>IF($F30="","","Elective")</f>
        <v>Elective</v>
      </c>
      <c r="F30" s="27" t="str">
        <f>IF(Subjects!$L$25="","",Subjects!$L$25)</f>
        <v>Engineering Science</v>
      </c>
      <c r="G30" s="28">
        <f>IF($F30="","",COUNTIFS('ISC XI'!$N$6:$N$155,$F30,'ISC XI'!$U$6:$U$155,"&gt;0")+COUNTIFS('ISC XI'!$O$6:$O$155,$F30,'ISC XI'!$U$6:$U$155,"&gt;0")+COUNTIFS('ISC XI'!$P$6:$P$155,$F30,'ISC XI'!$U$6:$U$155,"&gt;0")+COUNTIFS('ISC XI'!$Q$6:$Q$155,$F30,'ISC XI'!$U$6:$U$155,"&gt;0")+COUNTIFS('ISC XI'!$R$6:$R$155,$F30,'ISC XI'!$U$6:$U$155,"&gt;0"))</f>
        <v>0</v>
      </c>
    </row>
    <row r="31" spans="1:7" x14ac:dyDescent="0.25">
      <c r="A31" s="23" t="str">
        <f>IF($B31="","","Group I, second language")</f>
        <v>Group I, second language</v>
      </c>
      <c r="B31" s="27" t="str">
        <f>IF(Subjects!$A$25="","",Subjects!$A$25)</f>
        <v>Tamil</v>
      </c>
      <c r="C31" s="28">
        <f>IF($B31="","",COUNTIFS('ICSE IX'!$L$6:$L$155,$B31,'ICSE IX'!$W$6:$W$155,"&gt;0")+COUNTIFS('ICSE IX'!$M$6:$M$155,$B31,'ICSE IX'!$W$6:$W$155,"&gt;0"))</f>
        <v>0</v>
      </c>
      <c r="E31" s="23" t="str">
        <f>IF($F31="","","Elective")</f>
        <v>Elective</v>
      </c>
      <c r="F31" s="27" t="str">
        <f>IF(Subjects!$L$26="","",Subjects!$L$26)</f>
        <v>Computer Science</v>
      </c>
      <c r="G31" s="28">
        <f>IF($F31="","",COUNTIFS('ISC XI'!$N$6:$N$155,$F31,'ISC XI'!$U$6:$U$155,"&gt;0")+COUNTIFS('ISC XI'!$O$6:$O$155,$F31,'ISC XI'!$U$6:$U$155,"&gt;0")+COUNTIFS('ISC XI'!$P$6:$P$155,$F31,'ISC XI'!$U$6:$U$155,"&gt;0")+COUNTIFS('ISC XI'!$Q$6:$Q$155,$F31,'ISC XI'!$U$6:$U$155,"&gt;0")+COUNTIFS('ISC XI'!$R$6:$R$155,$F31,'ISC XI'!$U$6:$U$155,"&gt;0"))</f>
        <v>0</v>
      </c>
    </row>
    <row r="32" spans="1:7" x14ac:dyDescent="0.25">
      <c r="A32" s="23" t="str">
        <f>IF($B32="","","Group I, second language")</f>
        <v>Group I, second language</v>
      </c>
      <c r="B32" s="27" t="str">
        <f>IF(Subjects!$A$26="","",Subjects!$A$26)</f>
        <v>Tangkhul</v>
      </c>
      <c r="C32" s="28">
        <f>IF($B32="","",COUNTIFS('ICSE IX'!$L$6:$L$155,$B32,'ICSE IX'!$W$6:$W$155,"&gt;0")+COUNTIFS('ICSE IX'!$M$6:$M$155,$B32,'ICSE IX'!$W$6:$W$155,"&gt;0"))</f>
        <v>0</v>
      </c>
      <c r="E32" s="23" t="str">
        <f>IF($F32="","","Elective")</f>
        <v>Elective</v>
      </c>
      <c r="F32" s="27" t="str">
        <f>IF(Subjects!$L$27="","",Subjects!$L$27)</f>
        <v>Geometrical &amp; Mechanical Drawing</v>
      </c>
      <c r="G32" s="28">
        <f>IF($F32="","",COUNTIFS('ISC XI'!$N$6:$N$155,$F32,'ISC XI'!$U$6:$U$155,"&gt;0")+COUNTIFS('ISC XI'!$O$6:$O$155,$F32,'ISC XI'!$U$6:$U$155,"&gt;0")+COUNTIFS('ISC XI'!$P$6:$P$155,$F32,'ISC XI'!$U$6:$U$155,"&gt;0")+COUNTIFS('ISC XI'!$Q$6:$Q$155,$F32,'ISC XI'!$U$6:$U$155,"&gt;0")+COUNTIFS('ISC XI'!$R$6:$R$155,$F32,'ISC XI'!$U$6:$U$155,"&gt;0"))</f>
        <v>0</v>
      </c>
    </row>
    <row r="33" spans="1:7" x14ac:dyDescent="0.25">
      <c r="A33" s="23" t="str">
        <f>IF($B33="","","Group I, second language")</f>
        <v>Group I, second language</v>
      </c>
      <c r="B33" s="27" t="str">
        <f>IF(Subjects!$A$27="","",Subjects!$A$27)</f>
        <v>Telugu</v>
      </c>
      <c r="C33" s="28">
        <f>IF($B33="","",COUNTIFS('ICSE IX'!$L$6:$L$155,$B33,'ICSE IX'!$W$6:$W$155,"&gt;0")+COUNTIFS('ICSE IX'!$M$6:$M$155,$B33,'ICSE IX'!$W$6:$W$155,"&gt;0"))</f>
        <v>0</v>
      </c>
      <c r="E33" s="23" t="str">
        <f>IF($F33="","","Elective")</f>
        <v>Elective</v>
      </c>
      <c r="F33" s="27" t="str">
        <f>IF(Subjects!$L$28="","",Subjects!$L$28)</f>
        <v>Geometrical &amp; Building Drawing</v>
      </c>
      <c r="G33" s="28">
        <f>IF($F33="","",COUNTIFS('ISC XI'!$N$6:$N$155,$F33,'ISC XI'!$U$6:$U$155,"&gt;0")+COUNTIFS('ISC XI'!$O$6:$O$155,$F33,'ISC XI'!$U$6:$U$155,"&gt;0")+COUNTIFS('ISC XI'!$P$6:$P$155,$F33,'ISC XI'!$U$6:$U$155,"&gt;0")+COUNTIFS('ISC XI'!$Q$6:$Q$155,$F33,'ISC XI'!$U$6:$U$155,"&gt;0")+COUNTIFS('ISC XI'!$R$6:$R$155,$F33,'ISC XI'!$U$6:$U$155,"&gt;0"))</f>
        <v>0</v>
      </c>
    </row>
    <row r="34" spans="1:7" x14ac:dyDescent="0.25">
      <c r="A34" s="23" t="str">
        <f>IF($B34="","","Group I, second language")</f>
        <v>Group I, second language</v>
      </c>
      <c r="B34" s="27" t="str">
        <f>IF(Subjects!$A$28="","",Subjects!$A$28)</f>
        <v>Tenyidie</v>
      </c>
      <c r="C34" s="28">
        <f>IF($B34="","",COUNTIFS('ICSE IX'!$L$6:$L$155,$B34,'ICSE IX'!$W$6:$W$155,"&gt;0")+COUNTIFS('ICSE IX'!$M$6:$M$155,$B34,'ICSE IX'!$W$6:$W$155,"&gt;0"))</f>
        <v>0</v>
      </c>
      <c r="E34" s="23" t="str">
        <f>IF($F34="","","Elective")</f>
        <v>Elective</v>
      </c>
      <c r="F34" s="27" t="str">
        <f>IF(Subjects!$L$29="","",Subjects!$L$29)</f>
        <v>Art</v>
      </c>
      <c r="G34" s="28">
        <f>IF($F34="","",COUNTIFS('ISC XI'!$N$6:$N$155,$F34,'ISC XI'!$U$6:$U$155,"&gt;0")+COUNTIFS('ISC XI'!$O$6:$O$155,$F34,'ISC XI'!$U$6:$U$155,"&gt;0")+COUNTIFS('ISC XI'!$P$6:$P$155,$F34,'ISC XI'!$U$6:$U$155,"&gt;0")+COUNTIFS('ISC XI'!$Q$6:$Q$155,$F34,'ISC XI'!$U$6:$U$155,"&gt;0")+COUNTIFS('ISC XI'!$R$6:$R$155,$F34,'ISC XI'!$U$6:$U$155,"&gt;0"))</f>
        <v>0</v>
      </c>
    </row>
    <row r="35" spans="1:7" x14ac:dyDescent="0.25">
      <c r="A35" s="23" t="str">
        <f>IF($B35="","","Group I, second language")</f>
        <v>Group I, second language</v>
      </c>
      <c r="B35" s="27" t="str">
        <f>IF(Subjects!$A$29="","",Subjects!$A$29)</f>
        <v>Urdu</v>
      </c>
      <c r="C35" s="28">
        <f>IF($B35="","",COUNTIFS('ICSE IX'!$L$6:$L$155,$B35,'ICSE IX'!$W$6:$W$155,"&gt;0")+COUNTIFS('ICSE IX'!$M$6:$M$155,$B35,'ICSE IX'!$W$6:$W$155,"&gt;0"))</f>
        <v>0</v>
      </c>
      <c r="E35" s="23" t="str">
        <f>IF($F35="","","Elective")</f>
        <v>Elective</v>
      </c>
      <c r="F35" s="27" t="str">
        <f>IF(Subjects!$L$30="","",Subjects!$L$30)</f>
        <v>Music</v>
      </c>
      <c r="G35" s="28">
        <f>IF($F35="","",COUNTIFS('ISC XI'!$N$6:$N$155,$F35,'ISC XI'!$U$6:$U$155,"&gt;0")+COUNTIFS('ISC XI'!$O$6:$O$155,$F35,'ISC XI'!$U$6:$U$155,"&gt;0")+COUNTIFS('ISC XI'!$P$6:$P$155,$F35,'ISC XI'!$U$6:$U$155,"&gt;0")+COUNTIFS('ISC XI'!$Q$6:$Q$155,$F35,'ISC XI'!$U$6:$U$155,"&gt;0")+COUNTIFS('ISC XI'!$R$6:$R$155,$F35,'ISC XI'!$U$6:$U$155,"&gt;0"))</f>
        <v>0</v>
      </c>
    </row>
    <row r="36" spans="1:7" x14ac:dyDescent="0.25">
      <c r="A36" s="23" t="str">
        <f>IF($B36="","","Group I, second language")</f>
        <v>Group I, second language</v>
      </c>
      <c r="B36" s="27" t="str">
        <f>IF(Subjects!$A$30="","",Subjects!$A$30)</f>
        <v>Bhutia</v>
      </c>
      <c r="C36" s="28">
        <f>IF($B36="","",COUNTIFS('ICSE IX'!$L$6:$L$155,$B36,'ICSE IX'!$W$6:$W$155,"&gt;0")+COUNTIFS('ICSE IX'!$M$6:$M$155,$B36,'ICSE IX'!$W$6:$W$155,"&gt;0"))</f>
        <v>0</v>
      </c>
      <c r="E36" s="23" t="str">
        <f>IF($F36="","","Elective")</f>
        <v>Elective</v>
      </c>
      <c r="F36" s="27" t="str">
        <f>IF(Subjects!$L$31="","",Subjects!$L$31)</f>
        <v>Physical Education</v>
      </c>
      <c r="G36" s="28">
        <f>IF($F36="","",COUNTIFS('ISC XI'!$N$6:$N$155,$F36,'ISC XI'!$U$6:$U$155,"&gt;0")+COUNTIFS('ISC XI'!$O$6:$O$155,$F36,'ISC XI'!$U$6:$U$155,"&gt;0")+COUNTIFS('ISC XI'!$P$6:$P$155,$F36,'ISC XI'!$U$6:$U$155,"&gt;0")+COUNTIFS('ISC XI'!$Q$6:$Q$155,$F36,'ISC XI'!$U$6:$U$155,"&gt;0")+COUNTIFS('ISC XI'!$R$6:$R$155,$F36,'ISC XI'!$U$6:$U$155,"&gt;0"))</f>
        <v>0</v>
      </c>
    </row>
    <row r="37" spans="1:7" x14ac:dyDescent="0.25">
      <c r="A37" s="23" t="str">
        <f>IF($B37="","","Group I, second language")</f>
        <v>Group I, second language</v>
      </c>
      <c r="B37" s="27" t="str">
        <f>IF(Subjects!$A$31="","",Subjects!$A$31)</f>
        <v>French</v>
      </c>
      <c r="C37" s="28">
        <f>IF($B37="","",COUNTIFS('ICSE IX'!$L$6:$L$155,$B37,'ICSE IX'!$W$6:$W$155,"&gt;0")+COUNTIFS('ICSE IX'!$M$6:$M$155,$B37,'ICSE IX'!$W$6:$W$155,"&gt;0"))</f>
        <v>0</v>
      </c>
      <c r="E37" s="23" t="str">
        <f>IF($F37="","","Elective")</f>
        <v>Elective</v>
      </c>
      <c r="F37" s="27" t="str">
        <f>IF(Subjects!$L$32="","",Subjects!$L$32)</f>
        <v>Environmental Science</v>
      </c>
      <c r="G37" s="28">
        <f>IF($F37="","",COUNTIFS('ISC XI'!$N$6:$N$155,$F37,'ISC XI'!$U$6:$U$155,"&gt;0")+COUNTIFS('ISC XI'!$O$6:$O$155,$F37,'ISC XI'!$U$6:$U$155,"&gt;0")+COUNTIFS('ISC XI'!$P$6:$P$155,$F37,'ISC XI'!$U$6:$U$155,"&gt;0")+COUNTIFS('ISC XI'!$Q$6:$Q$155,$F37,'ISC XI'!$U$6:$U$155,"&gt;0")+COUNTIFS('ISC XI'!$R$6:$R$155,$F37,'ISC XI'!$U$6:$U$155,"&gt;0"))</f>
        <v>0</v>
      </c>
    </row>
    <row r="38" spans="1:7" x14ac:dyDescent="0.25">
      <c r="A38" s="23" t="str">
        <f>IF($B38="","","Group I, second language")</f>
        <v>Group I, second language</v>
      </c>
      <c r="B38" s="27" t="str">
        <f>IF(Subjects!$A$32="","",Subjects!$A$32)</f>
        <v>German</v>
      </c>
      <c r="C38" s="28">
        <f>IF($B38="","",COUNTIFS('ICSE IX'!$L$6:$L$155,$B38,'ICSE IX'!$W$6:$W$155,"&gt;0")+COUNTIFS('ICSE IX'!$M$6:$M$155,$B38,'ICSE IX'!$W$6:$W$155,"&gt;0"))</f>
        <v>0</v>
      </c>
      <c r="E38" s="23" t="str">
        <f>IF($F38="","","Elective")</f>
        <v>Elective</v>
      </c>
      <c r="F38" s="27" t="str">
        <f>IF(Subjects!$L$33="","",Subjects!$L$33)</f>
        <v>Biotechnology</v>
      </c>
      <c r="G38" s="28">
        <f>IF($F38="","",COUNTIFS('ISC XI'!$N$6:$N$155,$F38,'ISC XI'!$U$6:$U$155,"&gt;0")+COUNTIFS('ISC XI'!$O$6:$O$155,$F38,'ISC XI'!$U$6:$U$155,"&gt;0")+COUNTIFS('ISC XI'!$P$6:$P$155,$F38,'ISC XI'!$U$6:$U$155,"&gt;0")+COUNTIFS('ISC XI'!$Q$6:$Q$155,$F38,'ISC XI'!$U$6:$U$155,"&gt;0")+COUNTIFS('ISC XI'!$R$6:$R$155,$F38,'ISC XI'!$U$6:$U$155,"&gt;0"))</f>
        <v>0</v>
      </c>
    </row>
    <row r="39" spans="1:7" x14ac:dyDescent="0.25">
      <c r="A39" s="23" t="str">
        <f>IF($B39="","","Group I, second language")</f>
        <v>Group I, second language</v>
      </c>
      <c r="B39" s="27" t="str">
        <f>IF(Subjects!$A$33="","",Subjects!$A$33)</f>
        <v>Spanish</v>
      </c>
      <c r="C39" s="28">
        <f>IF($B39="","",COUNTIFS('ICSE IX'!$L$6:$L$155,$B39,'ICSE IX'!$W$6:$W$155,"&gt;0")+COUNTIFS('ICSE IX'!$M$6:$M$155,$B39,'ICSE IX'!$W$6:$W$155,"&gt;0"))</f>
        <v>0</v>
      </c>
      <c r="E39" s="23" t="str">
        <f>IF($F39="","","Elective")</f>
        <v>Elective</v>
      </c>
      <c r="F39" s="27" t="str">
        <f>IF(Subjects!$L$34="","",Subjects!$L$34)</f>
        <v>Mass Media &amp; Communication</v>
      </c>
      <c r="G39" s="28">
        <f>IF($F39="","",COUNTIFS('ISC XI'!$N$6:$N$155,$F39,'ISC XI'!$U$6:$U$155,"&gt;0")+COUNTIFS('ISC XI'!$O$6:$O$155,$F39,'ISC XI'!$U$6:$U$155,"&gt;0")+COUNTIFS('ISC XI'!$P$6:$P$155,$F39,'ISC XI'!$U$6:$U$155,"&gt;0")+COUNTIFS('ISC XI'!$Q$6:$Q$155,$F39,'ISC XI'!$U$6:$U$155,"&gt;0")+COUNTIFS('ISC XI'!$R$6:$R$155,$F39,'ISC XI'!$U$6:$U$155,"&gt;0"))</f>
        <v>0</v>
      </c>
    </row>
    <row r="40" spans="1:7" x14ac:dyDescent="0.25">
      <c r="A40" s="23" t="str">
        <f>IF($B40="","","Group I, second language")</f>
        <v/>
      </c>
      <c r="B40" s="27" t="str">
        <f>IF(Subjects!$A$34="","",Subjects!$A$34)</f>
        <v/>
      </c>
      <c r="C40" s="28" t="str">
        <f>IF($B40="","",COUNTIFS('ICSE IX'!$L$6:$L$155,$B40,'ICSE IX'!$W$6:$W$155,"&gt;0")+COUNTIFS('ICSE IX'!$M$6:$M$155,$B40,'ICSE IX'!$W$6:$W$155,"&gt;0"))</f>
        <v/>
      </c>
      <c r="E40" s="23" t="str">
        <f>IF($F40="","","Elective")</f>
        <v>Elective</v>
      </c>
      <c r="F40" s="27" t="str">
        <f>IF(Subjects!$L$35="","",Subjects!$L$35)</f>
        <v>Hospitality Management</v>
      </c>
      <c r="G40" s="28">
        <f>IF($F40="","",COUNTIFS('ISC XI'!$N$6:$N$155,$F40,'ISC XI'!$U$6:$U$155,"&gt;0")+COUNTIFS('ISC XI'!$O$6:$O$155,$F40,'ISC XI'!$U$6:$U$155,"&gt;0")+COUNTIFS('ISC XI'!$P$6:$P$155,$F40,'ISC XI'!$U$6:$U$155,"&gt;0")+COUNTIFS('ISC XI'!$Q$6:$Q$155,$F40,'ISC XI'!$U$6:$U$155,"&gt;0")+COUNTIFS('ISC XI'!$R$6:$R$155,$F40,'ISC XI'!$U$6:$U$155,"&gt;0"))</f>
        <v>0</v>
      </c>
    </row>
    <row r="41" spans="1:7" x14ac:dyDescent="0.25">
      <c r="A41" s="23" t="str">
        <f>IF($B41="","","Group I, second language")</f>
        <v/>
      </c>
      <c r="B41" s="27" t="str">
        <f>IF(Subjects!$A$35="","",Subjects!$A$35)</f>
        <v/>
      </c>
      <c r="C41" s="28" t="str">
        <f>IF($B41="","",COUNTIFS('ICSE IX'!$L$6:$L$155,$B41,'ICSE IX'!$W$6:$W$155,"&gt;0")+COUNTIFS('ICSE IX'!$M$6:$M$155,$B41,'ICSE IX'!$W$6:$W$155,"&gt;0"))</f>
        <v/>
      </c>
      <c r="E41" s="23" t="str">
        <f>IF($F41="","","Elective")</f>
        <v>Elective</v>
      </c>
      <c r="F41" s="27" t="str">
        <f>IF(Subjects!$L$36="","",Subjects!$L$36)</f>
        <v>Legal Studies</v>
      </c>
      <c r="G41" s="28">
        <f>IF($F41="","",COUNTIFS('ISC XI'!$N$6:$N$155,$F41,'ISC XI'!$U$6:$U$155,"&gt;0")+COUNTIFS('ISC XI'!$O$6:$O$155,$F41,'ISC XI'!$U$6:$U$155,"&gt;0")+COUNTIFS('ISC XI'!$P$6:$P$155,$F41,'ISC XI'!$U$6:$U$155,"&gt;0")+COUNTIFS('ISC XI'!$Q$6:$Q$155,$F41,'ISC XI'!$U$6:$U$155,"&gt;0")+COUNTIFS('ISC XI'!$R$6:$R$155,$F41,'ISC XI'!$U$6:$U$155,"&gt;0"))</f>
        <v>0</v>
      </c>
    </row>
    <row r="42" spans="1:7" x14ac:dyDescent="0.25">
      <c r="A42" s="23" t="str">
        <f>IF($B42="","","Group I, second language")</f>
        <v/>
      </c>
      <c r="B42" s="27" t="str">
        <f>IF(Subjects!$A$36="","",Subjects!$A$36)</f>
        <v/>
      </c>
      <c r="C42" s="28" t="str">
        <f>IF($B42="","",COUNTIFS('ICSE IX'!$L$6:$L$155,$B42,'ICSE IX'!$W$6:$W$155,"&gt;0")+COUNTIFS('ICSE IX'!$M$6:$M$155,$B42,'ICSE IX'!$W$6:$W$155,"&gt;0"))</f>
        <v/>
      </c>
      <c r="E42" s="23" t="str">
        <f>IF($F42="","","Elective")</f>
        <v>Elective</v>
      </c>
      <c r="F42" s="27" t="str">
        <f>IF(Subjects!$L$37="","",Subjects!$L$37)</f>
        <v>Artificial Intelligence</v>
      </c>
      <c r="G42" s="28">
        <f>IF($F42="","",COUNTIFS('ISC XI'!$N$6:$N$155,$F42,'ISC XI'!$U$6:$U$155,"&gt;0")+COUNTIFS('ISC XI'!$O$6:$O$155,$F42,'ISC XI'!$U$6:$U$155,"&gt;0")+COUNTIFS('ISC XI'!$P$6:$P$155,$F42,'ISC XI'!$U$6:$U$155,"&gt;0")+COUNTIFS('ISC XI'!$Q$6:$Q$155,$F42,'ISC XI'!$U$6:$U$155,"&gt;0")+COUNTIFS('ISC XI'!$R$6:$R$155,$F42,'ISC XI'!$U$6:$U$155,"&gt;0"))</f>
        <v>0</v>
      </c>
    </row>
    <row r="43" spans="1:7" x14ac:dyDescent="0.25">
      <c r="A43" s="23" t="str">
        <f>IF($B43="","","Group I, second language")</f>
        <v/>
      </c>
      <c r="B43" s="27" t="str">
        <f>IF(Subjects!$A$37="","",Subjects!$A$37)</f>
        <v/>
      </c>
      <c r="C43" s="28" t="str">
        <f>IF($B43="","",COUNTIFS('ICSE IX'!$L$6:$L$155,$B43,'ICSE IX'!$W$6:$W$155,"&gt;0")+COUNTIFS('ICSE IX'!$M$6:$M$155,$B43,'ICSE IX'!$W$6:$W$155,"&gt;0"))</f>
        <v/>
      </c>
      <c r="E43" s="23" t="str">
        <f>IF($F43="","","Elective")</f>
        <v>Elective</v>
      </c>
      <c r="F43" s="27" t="str">
        <f>IF(Subjects!$L$38="","",Subjects!$L$38)</f>
        <v>Robotics</v>
      </c>
      <c r="G43" s="28">
        <f>IF($F43="","",COUNTIFS('ISC XI'!$N$6:$N$155,$F43,'ISC XI'!$U$6:$U$155,"&gt;0")+COUNTIFS('ISC XI'!$O$6:$O$155,$F43,'ISC XI'!$U$6:$U$155,"&gt;0")+COUNTIFS('ISC XI'!$P$6:$P$155,$F43,'ISC XI'!$U$6:$U$155,"&gt;0")+COUNTIFS('ISC XI'!$Q$6:$Q$155,$F43,'ISC XI'!$U$6:$U$155,"&gt;0")+COUNTIFS('ISC XI'!$R$6:$R$155,$F43,'ISC XI'!$U$6:$U$155,"&gt;0"))</f>
        <v>0</v>
      </c>
    </row>
    <row r="44" spans="1:7" x14ac:dyDescent="0.25">
      <c r="A44" s="23" t="str">
        <f>IF($B44="","","Group I, second language")</f>
        <v/>
      </c>
      <c r="B44" s="27" t="str">
        <f>IF(Subjects!$A$38="","",Subjects!$A$38)</f>
        <v/>
      </c>
      <c r="C44" s="28" t="str">
        <f>IF($B44="","",COUNTIFS('ICSE IX'!$L$6:$L$155,$B44,'ICSE IX'!$W$6:$W$155,"&gt;0")+COUNTIFS('ICSE IX'!$M$6:$M$155,$B44,'ICSE IX'!$W$6:$W$155,"&gt;0"))</f>
        <v/>
      </c>
      <c r="E44" s="23" t="str">
        <f>IF($F44="","","Elective")</f>
        <v>Elective</v>
      </c>
      <c r="F44" s="27" t="str">
        <f>IF(Subjects!$L$39="","",Subjects!$L$39)</f>
        <v>Applied Mathematics</v>
      </c>
      <c r="G44" s="28">
        <f>IF($F44="","",COUNTIFS('ISC XI'!$N$6:$N$155,$F44,'ISC XI'!$U$6:$U$155,"&gt;0")+COUNTIFS('ISC XI'!$O$6:$O$155,$F44,'ISC XI'!$U$6:$U$155,"&gt;0")+COUNTIFS('ISC XI'!$P$6:$P$155,$F44,'ISC XI'!$U$6:$U$155,"&gt;0")+COUNTIFS('ISC XI'!$Q$6:$Q$155,$F44,'ISC XI'!$U$6:$U$155,"&gt;0")+COUNTIFS('ISC XI'!$R$6:$R$155,$F44,'ISC XI'!$U$6:$U$155,"&gt;0"))</f>
        <v>0</v>
      </c>
    </row>
    <row r="45" spans="1:7" x14ac:dyDescent="0.25">
      <c r="A45" s="23" t="str">
        <f>IF($B45="","","Group II")</f>
        <v>Group II</v>
      </c>
      <c r="B45" s="27" t="str">
        <f>IF(Subjects!$C$5="","",Subjects!$C$5)</f>
        <v>Mathematics</v>
      </c>
      <c r="C45" s="28">
        <f>IF($B45="","",COUNTIFS('ICSE IX'!$O$6:$O$155,$B45,'ICSE IX'!$W$6:$W$155,"&gt;0")+COUNTIFS('ICSE IX'!$P$6:$P$155,$B45,'ICSE IX'!$W$6:$W$155,"&gt;0")+COUNTIFS('ICSE IX'!$Q$6:$Q$155,$B45,'ICSE IX'!$W$6:$W$155,"&gt;0"))</f>
        <v>8</v>
      </c>
      <c r="E45" s="23" t="str">
        <f>IF($F45="","","Elective")</f>
        <v/>
      </c>
      <c r="F45" s="27" t="str">
        <f>IF(Subjects!$L$40="","",Subjects!$L$40)</f>
        <v/>
      </c>
      <c r="G45" s="28" t="str">
        <f>IF($F45="","",COUNTIFS('ISC XI'!$N$6:$N$155,$F45,'ISC XI'!$U$6:$U$155,"&gt;0")+COUNTIFS('ISC XI'!$O$6:$O$155,$F45,'ISC XI'!$U$6:$U$155,"&gt;0")+COUNTIFS('ISC XI'!$P$6:$P$155,$F45,'ISC XI'!$U$6:$U$155,"&gt;0")+COUNTIFS('ISC XI'!$Q$6:$Q$155,$F45,'ISC XI'!$U$6:$U$155,"&gt;0")+COUNTIFS('ISC XI'!$R$6:$R$155,$F45,'ISC XI'!$U$6:$U$155,"&gt;0"))</f>
        <v/>
      </c>
    </row>
    <row r="46" spans="1:7" x14ac:dyDescent="0.25">
      <c r="A46" s="23" t="str">
        <f>IF($B46="","","Group II")</f>
        <v>Group II</v>
      </c>
      <c r="B46" s="27" t="str">
        <f>IF(Subjects!$C$6="","",Subjects!$C$6)</f>
        <v>Science</v>
      </c>
      <c r="C46" s="28">
        <f>IF($B46="","",COUNTIFS('ICSE IX'!$O$6:$O$155,$B46,'ICSE IX'!$W$6:$W$155,"&gt;0")+COUNTIFS('ICSE IX'!$P$6:$P$155,$B46,'ICSE IX'!$W$6:$W$155,"&gt;0")+COUNTIFS('ICSE IX'!$Q$6:$Q$155,$B46,'ICSE IX'!$W$6:$W$155,"&gt;0"))</f>
        <v>6</v>
      </c>
      <c r="E46" s="23" t="str">
        <f>IF($F46="","","Elective")</f>
        <v/>
      </c>
      <c r="F46" s="27" t="str">
        <f>IF(Subjects!$L$41="","",Subjects!$L$41)</f>
        <v/>
      </c>
      <c r="G46" s="28" t="str">
        <f>IF($F46="","",COUNTIFS('ISC XI'!$N$6:$N$155,$F46,'ISC XI'!$U$6:$U$155,"&gt;0")+COUNTIFS('ISC XI'!$O$6:$O$155,$F46,'ISC XI'!$U$6:$U$155,"&gt;0")+COUNTIFS('ISC XI'!$P$6:$P$155,$F46,'ISC XI'!$U$6:$U$155,"&gt;0")+COUNTIFS('ISC XI'!$Q$6:$Q$155,$F46,'ISC XI'!$U$6:$U$155,"&gt;0")+COUNTIFS('ISC XI'!$R$6:$R$155,$F46,'ISC XI'!$U$6:$U$155,"&gt;0"))</f>
        <v/>
      </c>
    </row>
    <row r="47" spans="1:7" x14ac:dyDescent="0.25">
      <c r="A47" s="23" t="str">
        <f>IF($B47="","","Group II")</f>
        <v>Group II</v>
      </c>
      <c r="B47" s="27" t="str">
        <f>IF(Subjects!$C$7="","",Subjects!$C$7)</f>
        <v>Economics</v>
      </c>
      <c r="C47" s="28">
        <f>IF($B47="","",COUNTIFS('ICSE IX'!$O$6:$O$155,$B47,'ICSE IX'!$W$6:$W$155,"&gt;0")+COUNTIFS('ICSE IX'!$P$6:$P$155,$B47,'ICSE IX'!$W$6:$W$155,"&gt;0")+COUNTIFS('ICSE IX'!$Q$6:$Q$155,$B47,'ICSE IX'!$W$6:$W$155,"&gt;0"))</f>
        <v>1</v>
      </c>
      <c r="E47" s="23" t="str">
        <f>IF($F47="","","Elective")</f>
        <v/>
      </c>
      <c r="F47" s="27" t="str">
        <f>IF(Subjects!$L$42="","",Subjects!$L$42)</f>
        <v/>
      </c>
      <c r="G47" s="28" t="str">
        <f>IF($F47="","",COUNTIFS('ISC XI'!$N$6:$N$155,$F47,'ISC XI'!$U$6:$U$155,"&gt;0")+COUNTIFS('ISC XI'!$O$6:$O$155,$F47,'ISC XI'!$U$6:$U$155,"&gt;0")+COUNTIFS('ISC XI'!$P$6:$P$155,$F47,'ISC XI'!$U$6:$U$155,"&gt;0")+COUNTIFS('ISC XI'!$Q$6:$Q$155,$F47,'ISC XI'!$U$6:$U$155,"&gt;0")+COUNTIFS('ISC XI'!$R$6:$R$155,$F47,'ISC XI'!$U$6:$U$155,"&gt;0"))</f>
        <v/>
      </c>
    </row>
    <row r="48" spans="1:7" x14ac:dyDescent="0.25">
      <c r="A48" s="23" t="str">
        <f>IF($B48="","","Group II")</f>
        <v>Group II</v>
      </c>
      <c r="B48" s="27" t="str">
        <f>IF(Subjects!$C$8="","",Subjects!$C$8)</f>
        <v>Commercial Studies</v>
      </c>
      <c r="C48" s="28">
        <f>IF($B48="","",COUNTIFS('ICSE IX'!$O$6:$O$155,$B48,'ICSE IX'!$W$6:$W$155,"&gt;0")+COUNTIFS('ICSE IX'!$P$6:$P$155,$B48,'ICSE IX'!$W$6:$W$155,"&gt;0")+COUNTIFS('ICSE IX'!$Q$6:$Q$155,$B48,'ICSE IX'!$W$6:$W$155,"&gt;0"))</f>
        <v>1</v>
      </c>
      <c r="E48" s="23" t="str">
        <f>IF($F48="","","Elective")</f>
        <v/>
      </c>
      <c r="F48" s="27" t="str">
        <f>IF(Subjects!$L$43="","",Subjects!$L$43)</f>
        <v/>
      </c>
      <c r="G48" s="28" t="str">
        <f>IF($F48="","",COUNTIFS('ISC XI'!$N$6:$N$155,$F48,'ISC XI'!$U$6:$U$155,"&gt;0")+COUNTIFS('ISC XI'!$O$6:$O$155,$F48,'ISC XI'!$U$6:$U$155,"&gt;0")+COUNTIFS('ISC XI'!$P$6:$P$155,$F48,'ISC XI'!$U$6:$U$155,"&gt;0")+COUNTIFS('ISC XI'!$Q$6:$Q$155,$F48,'ISC XI'!$U$6:$U$155,"&gt;0")+COUNTIFS('ISC XI'!$R$6:$R$155,$F48,'ISC XI'!$U$6:$U$155,"&gt;0"))</f>
        <v/>
      </c>
    </row>
    <row r="49" spans="1:7" x14ac:dyDescent="0.25">
      <c r="A49" s="23" t="str">
        <f>IF($B49="","","Group II")</f>
        <v>Group II</v>
      </c>
      <c r="B49" s="27" t="str">
        <f>IF(Subjects!$C$9="","",Subjects!$C$9)</f>
        <v>Modern foreign language</v>
      </c>
      <c r="C49" s="28">
        <f>IF($B49="","",COUNTIFS('ICSE IX'!$O$6:$O$155,$B49,'ICSE IX'!$W$6:$W$155,"&gt;0")+COUNTIFS('ICSE IX'!$P$6:$P$155,$B49,'ICSE IX'!$W$6:$W$155,"&gt;0")+COUNTIFS('ICSE IX'!$Q$6:$Q$155,$B49,'ICSE IX'!$W$6:$W$155,"&gt;0"))</f>
        <v>0</v>
      </c>
      <c r="E49" s="23" t="str">
        <f>IF($F49="","","Elective")</f>
        <v/>
      </c>
      <c r="F49" s="27" t="str">
        <f>IF(Subjects!$L$44="","",Subjects!$L$44)</f>
        <v/>
      </c>
      <c r="G49" s="28" t="str">
        <f>IF($F49="","",COUNTIFS('ISC XI'!$N$6:$N$155,$F49,'ISC XI'!$U$6:$U$155,"&gt;0")+COUNTIFS('ISC XI'!$O$6:$O$155,$F49,'ISC XI'!$U$6:$U$155,"&gt;0")+COUNTIFS('ISC XI'!$P$6:$P$155,$F49,'ISC XI'!$U$6:$U$155,"&gt;0")+COUNTIFS('ISC XI'!$Q$6:$Q$155,$F49,'ISC XI'!$U$6:$U$155,"&gt;0")+COUNTIFS('ISC XI'!$R$6:$R$155,$F49,'ISC XI'!$U$6:$U$155,"&gt;0"))</f>
        <v/>
      </c>
    </row>
    <row r="50" spans="1:7" x14ac:dyDescent="0.25">
      <c r="A50" s="23" t="str">
        <f>IF($B50="","","Group II")</f>
        <v>Group II</v>
      </c>
      <c r="B50" s="27" t="str">
        <f>IF(Subjects!$C$10="","",Subjects!$C$10)</f>
        <v>Sanskrit (classical language)</v>
      </c>
      <c r="C50" s="28">
        <f>IF($B50="","",COUNTIFS('ICSE IX'!$O$6:$O$155,$B50,'ICSE IX'!$W$6:$W$155,"&gt;0")+COUNTIFS('ICSE IX'!$P$6:$P$155,$B50,'ICSE IX'!$W$6:$W$155,"&gt;0")+COUNTIFS('ICSE IX'!$Q$6:$Q$155,$B50,'ICSE IX'!$W$6:$W$155,"&gt;0"))</f>
        <v>0</v>
      </c>
      <c r="E50" s="23" t="str">
        <f>IF($F50="","","Elective")</f>
        <v/>
      </c>
      <c r="F50" s="27" t="str">
        <f>IF(Subjects!$L$45="","",Subjects!$L$45)</f>
        <v/>
      </c>
      <c r="G50" s="28" t="str">
        <f>IF($F50="","",COUNTIFS('ISC XI'!$N$6:$N$155,$F50,'ISC XI'!$U$6:$U$155,"&gt;0")+COUNTIFS('ISC XI'!$O$6:$O$155,$F50,'ISC XI'!$U$6:$U$155,"&gt;0")+COUNTIFS('ISC XI'!$P$6:$P$155,$F50,'ISC XI'!$U$6:$U$155,"&gt;0")+COUNTIFS('ISC XI'!$Q$6:$Q$155,$F50,'ISC XI'!$U$6:$U$155,"&gt;0")+COUNTIFS('ISC XI'!$R$6:$R$155,$F50,'ISC XI'!$U$6:$U$155,"&gt;0"))</f>
        <v/>
      </c>
    </row>
    <row r="51" spans="1:7" x14ac:dyDescent="0.25">
      <c r="A51" s="23" t="str">
        <f>IF($B51="","","Group II")</f>
        <v>Group II</v>
      </c>
      <c r="B51" s="27" t="str">
        <f>IF(Subjects!$C$11="","",Subjects!$C$11)</f>
        <v>Environmental Science</v>
      </c>
      <c r="C51" s="28">
        <f>IF($B51="","",COUNTIFS('ICSE IX'!$O$6:$O$155,$B51,'ICSE IX'!$W$6:$W$155,"&gt;0")+COUNTIFS('ICSE IX'!$P$6:$P$155,$B51,'ICSE IX'!$W$6:$W$155,"&gt;0")+COUNTIFS('ICSE IX'!$Q$6:$Q$155,$B51,'ICSE IX'!$W$6:$W$155,"&gt;0"))</f>
        <v>0</v>
      </c>
      <c r="E51" s="23" t="str">
        <f>IF($F51="","","Elective")</f>
        <v/>
      </c>
      <c r="F51" s="27" t="str">
        <f>IF(Subjects!$L$46="","",Subjects!$L$46)</f>
        <v/>
      </c>
      <c r="G51" s="28" t="str">
        <f>IF($F51="","",COUNTIFS('ISC XI'!$N$6:$N$155,$F51,'ISC XI'!$U$6:$U$155,"&gt;0")+COUNTIFS('ISC XI'!$O$6:$O$155,$F51,'ISC XI'!$U$6:$U$155,"&gt;0")+COUNTIFS('ISC XI'!$P$6:$P$155,$F51,'ISC XI'!$U$6:$U$155,"&gt;0")+COUNTIFS('ISC XI'!$Q$6:$Q$155,$F51,'ISC XI'!$U$6:$U$155,"&gt;0")+COUNTIFS('ISC XI'!$R$6:$R$155,$F51,'ISC XI'!$U$6:$U$155,"&gt;0"))</f>
        <v/>
      </c>
    </row>
    <row r="52" spans="1:7" x14ac:dyDescent="0.25">
      <c r="A52" s="23" t="str">
        <f>IF($B52="","","Group II")</f>
        <v/>
      </c>
      <c r="B52" s="27" t="str">
        <f>IF(Subjects!$C$12="","",Subjects!$C$12)</f>
        <v/>
      </c>
      <c r="C52" s="28" t="str">
        <f>IF($B52="","",COUNTIFS('ICSE IX'!$O$6:$O$155,$B52,'ICSE IX'!$W$6:$W$155,"&gt;0")+COUNTIFS('ICSE IX'!$P$6:$P$155,$B52,'ICSE IX'!$W$6:$W$155,"&gt;0")+COUNTIFS('ICSE IX'!$Q$6:$Q$155,$B52,'ICSE IX'!$W$6:$W$155,"&gt;0"))</f>
        <v/>
      </c>
      <c r="E52" s="23" t="str">
        <f>IF($F52="","","Elective")</f>
        <v/>
      </c>
      <c r="F52" s="27" t="str">
        <f>IF(Subjects!$L$47="","",Subjects!$L$47)</f>
        <v/>
      </c>
      <c r="G52" s="28" t="str">
        <f>IF($F52="","",COUNTIFS('ISC XI'!$N$6:$N$155,$F52,'ISC XI'!$U$6:$U$155,"&gt;0")+COUNTIFS('ISC XI'!$O$6:$O$155,$F52,'ISC XI'!$U$6:$U$155,"&gt;0")+COUNTIFS('ISC XI'!$P$6:$P$155,$F52,'ISC XI'!$U$6:$U$155,"&gt;0")+COUNTIFS('ISC XI'!$Q$6:$Q$155,$F52,'ISC XI'!$U$6:$U$155,"&gt;0")+COUNTIFS('ISC XI'!$R$6:$R$155,$F52,'ISC XI'!$U$6:$U$155,"&gt;0"))</f>
        <v/>
      </c>
    </row>
    <row r="53" spans="1:7" x14ac:dyDescent="0.25">
      <c r="A53" s="23" t="str">
        <f>IF($B53="","","Group II")</f>
        <v/>
      </c>
      <c r="B53" s="27" t="str">
        <f>IF(Subjects!$C$13="","",Subjects!$C$13)</f>
        <v/>
      </c>
      <c r="C53" s="28" t="str">
        <f>IF($B53="","",COUNTIFS('ICSE IX'!$O$6:$O$155,$B53,'ICSE IX'!$W$6:$W$155,"&gt;0")+COUNTIFS('ICSE IX'!$P$6:$P$155,$B53,'ICSE IX'!$W$6:$W$155,"&gt;0")+COUNTIFS('ICSE IX'!$Q$6:$Q$155,$B53,'ICSE IX'!$W$6:$W$155,"&gt;0"))</f>
        <v/>
      </c>
      <c r="E53" s="23" t="str">
        <f>IF($F53="","","Elective")</f>
        <v/>
      </c>
      <c r="F53" s="27" t="str">
        <f>IF(Subjects!$L$48="","",Subjects!$L$48)</f>
        <v/>
      </c>
      <c r="G53" s="28" t="str">
        <f>IF($F53="","",COUNTIFS('ISC XI'!$N$6:$N$155,$F53,'ISC XI'!$U$6:$U$155,"&gt;0")+COUNTIFS('ISC XI'!$O$6:$O$155,$F53,'ISC XI'!$U$6:$U$155,"&gt;0")+COUNTIFS('ISC XI'!$P$6:$P$155,$F53,'ISC XI'!$U$6:$U$155,"&gt;0")+COUNTIFS('ISC XI'!$Q$6:$Q$155,$F53,'ISC XI'!$U$6:$U$155,"&gt;0")+COUNTIFS('ISC XI'!$R$6:$R$155,$F53,'ISC XI'!$U$6:$U$155,"&gt;0"))</f>
        <v/>
      </c>
    </row>
    <row r="54" spans="1:7" x14ac:dyDescent="0.25">
      <c r="A54" s="23" t="str">
        <f>IF($B54="","","Group II")</f>
        <v/>
      </c>
      <c r="B54" s="27" t="str">
        <f>IF(Subjects!$C$14="","",Subjects!$C$14)</f>
        <v/>
      </c>
      <c r="C54" s="28" t="str">
        <f>IF($B54="","",COUNTIFS('ICSE IX'!$O$6:$O$155,$B54,'ICSE IX'!$W$6:$W$155,"&gt;0")+COUNTIFS('ICSE IX'!$P$6:$P$155,$B54,'ICSE IX'!$W$6:$W$155,"&gt;0")+COUNTIFS('ICSE IX'!$Q$6:$Q$155,$B54,'ICSE IX'!$W$6:$W$155,"&gt;0"))</f>
        <v/>
      </c>
      <c r="E54" s="23" t="str">
        <f>IF($F54="","","Elective")</f>
        <v/>
      </c>
      <c r="F54" s="27" t="str">
        <f>IF(Subjects!$L$49="","",Subjects!$L$49)</f>
        <v/>
      </c>
      <c r="G54" s="28" t="str">
        <f>IF($F54="","",COUNTIFS('ISC XI'!$N$6:$N$155,$F54,'ISC XI'!$U$6:$U$155,"&gt;0")+COUNTIFS('ISC XI'!$O$6:$O$155,$F54,'ISC XI'!$U$6:$U$155,"&gt;0")+COUNTIFS('ISC XI'!$P$6:$P$155,$F54,'ISC XI'!$U$6:$U$155,"&gt;0")+COUNTIFS('ISC XI'!$Q$6:$Q$155,$F54,'ISC XI'!$U$6:$U$155,"&gt;0")+COUNTIFS('ISC XI'!$R$6:$R$155,$F54,'ISC XI'!$U$6:$U$155,"&gt;0"))</f>
        <v/>
      </c>
    </row>
    <row r="55" spans="1:3" x14ac:dyDescent="0.25">
      <c r="A55" s="23" t="str">
        <f>IF($B55="","","Group II")</f>
        <v/>
      </c>
      <c r="B55" s="27" t="str">
        <f>IF(Subjects!$C$15="","",Subjects!$C$15)</f>
        <v/>
      </c>
      <c r="C55" s="28" t="str">
        <f>IF($B55="","",COUNTIFS('ICSE IX'!$O$6:$O$155,$B55,'ICSE IX'!$W$6:$W$155,"&gt;0")+COUNTIFS('ICSE IX'!$P$6:$P$155,$B55,'ICSE IX'!$W$6:$W$155,"&gt;0")+COUNTIFS('ICSE IX'!$Q$6:$Q$155,$B55,'ICSE IX'!$W$6:$W$155,"&gt;0"))</f>
        <v/>
      </c>
    </row>
    <row r="56" spans="1:3" x14ac:dyDescent="0.25">
      <c r="A56" s="23" t="str">
        <f>IF($B56="","","Group II")</f>
        <v/>
      </c>
      <c r="B56" s="27" t="str">
        <f>IF(Subjects!$C$16="","",Subjects!$C$16)</f>
        <v/>
      </c>
      <c r="C56" s="28" t="str">
        <f>IF($B56="","",COUNTIFS('ICSE IX'!$O$6:$O$155,$B56,'ICSE IX'!$W$6:$W$155,"&gt;0")+COUNTIFS('ICSE IX'!$P$6:$P$155,$B56,'ICSE IX'!$W$6:$W$155,"&gt;0")+COUNTIFS('ICSE IX'!$Q$6:$Q$155,$B56,'ICSE IX'!$W$6:$W$155,"&gt;0"))</f>
        <v/>
      </c>
    </row>
    <row r="57" spans="1:3" x14ac:dyDescent="0.25">
      <c r="A57" s="23" t="str">
        <f>IF($B57="","","Group III, Section "&amp;Subjects!$F$5)</f>
        <v>Group III, Section A</v>
      </c>
      <c r="B57" s="27" t="str">
        <f>IF(Subjects!$E$5="","",Subjects!$E$5)</f>
        <v>Computer Application</v>
      </c>
      <c r="C57" s="28">
        <f>IF($B57="","",COUNTIFS('ICSE IX'!$R$6:$R$155,$B57,'ICSE IX'!$W$6:$W$155,"&gt;0")+COUNTIFS('ICSE IX'!$S$6:$S$155,$B57,'ICSE IX'!$W$6:$W$155,"&gt;0"))</f>
        <v>5</v>
      </c>
    </row>
    <row r="58" spans="1:3" x14ac:dyDescent="0.25">
      <c r="A58" s="23" t="str">
        <f>IF($B58="","","Group III, Section "&amp;Subjects!$F$6)</f>
        <v>Group III, Section A</v>
      </c>
      <c r="B58" s="27" t="str">
        <f>IF(Subjects!$E$6="","",Subjects!$E$6)</f>
        <v>Economic Application</v>
      </c>
      <c r="C58" s="28">
        <f>IF($B58="","",COUNTIFS('ICSE IX'!$R$6:$R$155,$B58,'ICSE IX'!$W$6:$W$155,"&gt;0")+COUNTIFS('ICSE IX'!$S$6:$S$155,$B58,'ICSE IX'!$W$6:$W$155,"&gt;0"))</f>
        <v>1</v>
      </c>
    </row>
    <row r="59" spans="1:3" x14ac:dyDescent="0.25">
      <c r="A59" s="23" t="str">
        <f>IF($B59="","","Group III, Section "&amp;Subjects!$F$7)</f>
        <v>Group III, Section A</v>
      </c>
      <c r="B59" s="27" t="str">
        <f>IF(Subjects!$E$7="","",Subjects!$E$7)</f>
        <v>Commercial Application</v>
      </c>
      <c r="C59" s="28">
        <f>IF($B59="","",COUNTIFS('ICSE IX'!$R$6:$R$155,$B59,'ICSE IX'!$W$6:$W$155,"&gt;0")+COUNTIFS('ICSE IX'!$S$6:$S$155,$B59,'ICSE IX'!$W$6:$W$155,"&gt;0"))</f>
        <v>0</v>
      </c>
    </row>
    <row r="60" spans="1:3" x14ac:dyDescent="0.25">
      <c r="A60" s="23" t="str">
        <f>IF($B60="","","Group III, Section "&amp;Subjects!$F$8)</f>
        <v>Group III, Section A</v>
      </c>
      <c r="B60" s="27" t="str">
        <f>IF(Subjects!$E$8="","",Subjects!$E$8)</f>
        <v>Art</v>
      </c>
      <c r="C60" s="28">
        <f>IF($B60="","",COUNTIFS('ICSE IX'!$R$6:$R$155,$B60,'ICSE IX'!$W$6:$W$155,"&gt;0")+COUNTIFS('ICSE IX'!$S$6:$S$155,$B60,'ICSE IX'!$W$6:$W$155,"&gt;0"))</f>
        <v>1</v>
      </c>
    </row>
    <row r="61" spans="1:3" x14ac:dyDescent="0.25">
      <c r="A61" s="23" t="str">
        <f>IF($B61="","","Group III, Section "&amp;Subjects!$F$9)</f>
        <v>Group III, Section A</v>
      </c>
      <c r="B61" s="27" t="str">
        <f>IF(Subjects!$E$9="","",Subjects!$E$9)</f>
        <v>Performing Arts</v>
      </c>
      <c r="C61" s="28">
        <f>IF($B61="","",COUNTIFS('ICSE IX'!$R$6:$R$155,$B61,'ICSE IX'!$W$6:$W$155,"&gt;0")+COUNTIFS('ICSE IX'!$S$6:$S$155,$B61,'ICSE IX'!$W$6:$W$155,"&gt;0"))</f>
        <v>0</v>
      </c>
    </row>
    <row r="62" spans="1:3" x14ac:dyDescent="0.25">
      <c r="A62" s="23" t="str">
        <f>IF($B62="","","Group III, Section "&amp;Subjects!$F$10)</f>
        <v>Group III, Section A</v>
      </c>
      <c r="B62" s="27" t="str">
        <f>IF(Subjects!$E$10="","",Subjects!$E$10)</f>
        <v>Home Science</v>
      </c>
      <c r="C62" s="28">
        <f>IF($B62="","",COUNTIFS('ICSE IX'!$R$6:$R$155,$B62,'ICSE IX'!$W$6:$W$155,"&gt;0")+COUNTIFS('ICSE IX'!$S$6:$S$155,$B62,'ICSE IX'!$W$6:$W$155,"&gt;0"))</f>
        <v>0</v>
      </c>
    </row>
    <row r="63" spans="1:3" x14ac:dyDescent="0.25">
      <c r="A63" s="23" t="str">
        <f>IF($B63="","","Group III, Section "&amp;Subjects!$F$11)</f>
        <v>Group III, Section A</v>
      </c>
      <c r="B63" s="27" t="str">
        <f>IF(Subjects!$E$11="","",Subjects!$E$11)</f>
        <v>Cookery</v>
      </c>
      <c r="C63" s="28">
        <f>IF($B63="","",COUNTIFS('ICSE IX'!$R$6:$R$155,$B63,'ICSE IX'!$W$6:$W$155,"&gt;0")+COUNTIFS('ICSE IX'!$S$6:$S$155,$B63,'ICSE IX'!$W$6:$W$155,"&gt;0"))</f>
        <v>0</v>
      </c>
    </row>
    <row r="64" spans="1:3" x14ac:dyDescent="0.25">
      <c r="A64" s="23" t="str">
        <f>IF($B64="","","Group III, Section "&amp;Subjects!$F$12)</f>
        <v>Group III, Section A</v>
      </c>
      <c r="B64" s="27" t="str">
        <f>IF(Subjects!$E$12="","",Subjects!$E$12)</f>
        <v>Fashion Designing</v>
      </c>
      <c r="C64" s="28">
        <f>IF($B64="","",COUNTIFS('ICSE IX'!$R$6:$R$155,$B64,'ICSE IX'!$W$6:$W$155,"&gt;0")+COUNTIFS('ICSE IX'!$S$6:$S$155,$B64,'ICSE IX'!$W$6:$W$155,"&gt;0"))</f>
        <v>0</v>
      </c>
    </row>
    <row r="65" spans="1:3" x14ac:dyDescent="0.25">
      <c r="A65" s="23" t="str">
        <f>IF($B65="","","Group III, Section "&amp;Subjects!$F$13)</f>
        <v>Group III, Section A</v>
      </c>
      <c r="B65" s="27" t="str">
        <f>IF(Subjects!$E$13="","",Subjects!$E$13)</f>
        <v>Physical Education</v>
      </c>
      <c r="C65" s="28">
        <f>IF($B65="","",COUNTIFS('ICSE IX'!$R$6:$R$155,$B65,'ICSE IX'!$W$6:$W$155,"&gt;0")+COUNTIFS('ICSE IX'!$S$6:$S$155,$B65,'ICSE IX'!$W$6:$W$155,"&gt;0"))</f>
        <v>1</v>
      </c>
    </row>
    <row r="66" spans="1:3" x14ac:dyDescent="0.25">
      <c r="A66" s="23" t="str">
        <f>IF($B66="","","Group III, Section "&amp;Subjects!$F$14)</f>
        <v>Group III, Section A</v>
      </c>
      <c r="B66" s="27" t="str">
        <f>IF(Subjects!$E$14="","",Subjects!$E$14)</f>
        <v>Yoga</v>
      </c>
      <c r="C66" s="28">
        <f>IF($B66="","",COUNTIFS('ICSE IX'!$R$6:$R$155,$B66,'ICSE IX'!$W$6:$W$155,"&gt;0")+COUNTIFS('ICSE IX'!$S$6:$S$155,$B66,'ICSE IX'!$W$6:$W$155,"&gt;0"))</f>
        <v>0</v>
      </c>
    </row>
    <row r="67" spans="1:3" x14ac:dyDescent="0.25">
      <c r="A67" s="23" t="str">
        <f>IF($B67="","","Group III, Section "&amp;Subjects!$F$15)</f>
        <v>Group III, Section A</v>
      </c>
      <c r="B67" s="27" t="str">
        <f>IF(Subjects!$E$15="","",Subjects!$E$15)</f>
        <v>Technical Drawing Applications</v>
      </c>
      <c r="C67" s="28">
        <f>IF($B67="","",COUNTIFS('ICSE IX'!$R$6:$R$155,$B67,'ICSE IX'!$W$6:$W$155,"&gt;0")+COUNTIFS('ICSE IX'!$S$6:$S$155,$B67,'ICSE IX'!$W$6:$W$155,"&gt;0"))</f>
        <v>0</v>
      </c>
    </row>
    <row r="68" spans="1:3" x14ac:dyDescent="0.25">
      <c r="A68" s="23" t="str">
        <f>IF($B68="","","Group III, Section "&amp;Subjects!$F$16)</f>
        <v>Group III, Section A</v>
      </c>
      <c r="B68" s="27" t="str">
        <f>IF(Subjects!$E$16="","",Subjects!$E$16)</f>
        <v>Environmental Application</v>
      </c>
      <c r="C68" s="28">
        <f>IF($B68="","",COUNTIFS('ICSE IX'!$R$6:$R$155,$B68,'ICSE IX'!$W$6:$W$155,"&gt;0")+COUNTIFS('ICSE IX'!$S$6:$S$155,$B68,'ICSE IX'!$W$6:$W$155,"&gt;0"))</f>
        <v>0</v>
      </c>
    </row>
    <row r="69" spans="1:3" x14ac:dyDescent="0.25">
      <c r="A69" s="23" t="str">
        <f>IF($B69="","","Group III, Section "&amp;Subjects!$F$17)</f>
        <v>Group III, Section A</v>
      </c>
      <c r="B69" s="27" t="str">
        <f>IF(Subjects!$E$17="","",Subjects!$E$17)</f>
        <v>Mass Media &amp; Communication</v>
      </c>
      <c r="C69" s="28">
        <f>IF($B69="","",COUNTIFS('ICSE IX'!$R$6:$R$155,$B69,'ICSE IX'!$W$6:$W$155,"&gt;0")+COUNTIFS('ICSE IX'!$S$6:$S$155,$B69,'ICSE IX'!$W$6:$W$155,"&gt;0"))</f>
        <v>0</v>
      </c>
    </row>
    <row r="70" spans="1:3" x14ac:dyDescent="0.25">
      <c r="A70" s="23" t="str">
        <f>IF($B70="","","Group III, Section "&amp;Subjects!$F$18)</f>
        <v>Group III, Section A</v>
      </c>
      <c r="B70" s="27" t="str">
        <f>IF(Subjects!$E$18="","",Subjects!$E$18)</f>
        <v>Hospitality Management</v>
      </c>
      <c r="C70" s="28">
        <f>IF($B70="","",COUNTIFS('ICSE IX'!$R$6:$R$155,$B70,'ICSE IX'!$W$6:$W$155,"&gt;0")+COUNTIFS('ICSE IX'!$S$6:$S$155,$B70,'ICSE IX'!$W$6:$W$155,"&gt;0"))</f>
        <v>0</v>
      </c>
    </row>
    <row r="71" spans="1:3" x14ac:dyDescent="0.25">
      <c r="A71" s="23" t="str">
        <f>IF($B71="","","Group III, Section "&amp;Subjects!$F$19)</f>
        <v>Group III, Section B</v>
      </c>
      <c r="B71" s="27" t="str">
        <f>IF(Subjects!$E$19="","",Subjects!$E$19)</f>
        <v>Robotics and Artificial Intelligence</v>
      </c>
      <c r="C71" s="28">
        <f>IF($B71="","",COUNTIFS('ICSE IX'!$R$6:$R$155,$B71,'ICSE IX'!$W$6:$W$155,"&gt;0")+COUNTIFS('ICSE IX'!$S$6:$S$155,$B71,'ICSE IX'!$W$6:$W$155,"&gt;0"))</f>
        <v>1</v>
      </c>
    </row>
    <row r="72" spans="1:3" x14ac:dyDescent="0.25">
      <c r="A72" s="23" t="str">
        <f>IF($B72="","","Group III, Section "&amp;Subjects!$F$20)</f>
        <v>Group III, Section B</v>
      </c>
      <c r="B72" s="27" t="str">
        <f>IF(Subjects!$E$20="","",Subjects!$E$20)</f>
        <v>Assistant Beauty Therapist</v>
      </c>
      <c r="C72" s="28">
        <f>IF($B72="","",COUNTIFS('ICSE IX'!$R$6:$R$155,$B72,'ICSE IX'!$W$6:$W$155,"&gt;0")+COUNTIFS('ICSE IX'!$S$6:$S$155,$B72,'ICSE IX'!$W$6:$W$155,"&gt;0"))</f>
        <v>0</v>
      </c>
    </row>
    <row r="73" spans="1:3" x14ac:dyDescent="0.25">
      <c r="A73" s="23" t="str">
        <f>IF($B73="","","Group III, Section "&amp;Subjects!$F$21)</f>
        <v>Group III, Section B</v>
      </c>
      <c r="B73" s="27" t="str">
        <f>IF(Subjects!$E$21="","",Subjects!$E$21)</f>
        <v>Assistant Hair Stylist</v>
      </c>
      <c r="C73" s="28">
        <f>IF($B73="","",COUNTIFS('ICSE IX'!$R$6:$R$155,$B73,'ICSE IX'!$W$6:$W$155,"&gt;0")+COUNTIFS('ICSE IX'!$S$6:$S$155,$B73,'ICSE IX'!$W$6:$W$155,"&gt;0"))</f>
        <v>0</v>
      </c>
    </row>
    <row r="74" spans="1:3" x14ac:dyDescent="0.25">
      <c r="A74" s="23" t="str">
        <f>IF($B74="","","Group III, Section "&amp;Subjects!$F$22)</f>
        <v>Group III, Section B</v>
      </c>
      <c r="B74" s="27" t="str">
        <f>IF(Subjects!$E$22="","",Subjects!$E$22)</f>
        <v>Basic Data Entry Operator</v>
      </c>
      <c r="C74" s="28">
        <f>IF($B74="","",COUNTIFS('ICSE IX'!$R$6:$R$155,$B74,'ICSE IX'!$W$6:$W$155,"&gt;0")+COUNTIFS('ICSE IX'!$S$6:$S$155,$B74,'ICSE IX'!$W$6:$W$155,"&gt;0"))</f>
        <v>0</v>
      </c>
    </row>
    <row r="75" spans="1:3" x14ac:dyDescent="0.25">
      <c r="A75" s="23" t="str">
        <f>IF($B75="","","Group III, Section "&amp;Subjects!$F$23)</f>
        <v>Group III, Section B</v>
      </c>
      <c r="B75" s="27" t="str">
        <f>IF(Subjects!$E$23="","",Subjects!$E$23)</f>
        <v>Dietic Aide</v>
      </c>
      <c r="C75" s="28">
        <f>IF($B75="","",COUNTIFS('ICSE IX'!$R$6:$R$155,$B75,'ICSE IX'!$W$6:$W$155,"&gt;0")+COUNTIFS('ICSE IX'!$S$6:$S$155,$B75,'ICSE IX'!$W$6:$W$155,"&gt;0"))</f>
        <v>0</v>
      </c>
    </row>
    <row r="76" spans="1:3" x14ac:dyDescent="0.25">
      <c r="A76" s="23" t="str">
        <f>IF($B76="","","Group III, Section "&amp;Subjects!$F$24)</f>
        <v>Group III, Section B</v>
      </c>
      <c r="B76" s="27" t="str">
        <f>IF(Subjects!$E$24="","",Subjects!$E$24)</f>
        <v>Cashier</v>
      </c>
      <c r="C76" s="28">
        <f>IF($B76="","",COUNTIFS('ICSE IX'!$R$6:$R$155,$B76,'ICSE IX'!$W$6:$W$155,"&gt;0")+COUNTIFS('ICSE IX'!$S$6:$S$155,$B76,'ICSE IX'!$W$6:$W$155,"&gt;0"))</f>
        <v>0</v>
      </c>
    </row>
    <row r="77" spans="1:3" x14ac:dyDescent="0.25">
      <c r="A77" s="23" t="str">
        <f>IF($B77="","","Group III, Section "&amp;Subjects!$F$25)</f>
        <v>Group III, Section B</v>
      </c>
      <c r="B77" s="27" t="str">
        <f>IF(Subjects!$E$25="","",Subjects!$E$25)</f>
        <v>Early Years Physical Activity Facilitator</v>
      </c>
      <c r="C77" s="28">
        <f>IF($B77="","",COUNTIFS('ICSE IX'!$R$6:$R$155,$B77,'ICSE IX'!$W$6:$W$155,"&gt;0")+COUNTIFS('ICSE IX'!$S$6:$S$155,$B77,'ICSE IX'!$W$6:$W$155,"&gt;0"))</f>
        <v>0</v>
      </c>
    </row>
    <row r="78" spans="1:3" x14ac:dyDescent="0.25">
      <c r="A78" s="23" t="str">
        <f>IF($B78="","","Group III, Section "&amp;Subjects!$F$26)</f>
        <v>Group III, Section B</v>
      </c>
      <c r="B78" s="27" t="str">
        <f>IF(Subjects!$E$26="","",Subjects!$E$26)</f>
        <v>Auto Service Technician</v>
      </c>
      <c r="C78" s="28">
        <f>IF($B78="","",COUNTIFS('ICSE IX'!$R$6:$R$155,$B78,'ICSE IX'!$W$6:$W$155,"&gt;0")+COUNTIFS('ICSE IX'!$S$6:$S$155,$B78,'ICSE IX'!$W$6:$W$155,"&gt;0"))</f>
        <v>0</v>
      </c>
    </row>
    <row r="79" spans="1:3" x14ac:dyDescent="0.25">
      <c r="A79" s="23" t="str">
        <f>IF($B79="","","Group III, Section "&amp;Subjects!$F$27)</f>
        <v/>
      </c>
      <c r="B79" s="27" t="str">
        <f>IF(Subjects!$E$27="","",Subjects!$E$27)</f>
        <v/>
      </c>
      <c r="C79" s="28" t="str">
        <f>IF($B79="","",COUNTIFS('ICSE IX'!$R$6:$R$155,$B79,'ICSE IX'!$W$6:$W$155,"&gt;0")+COUNTIFS('ICSE IX'!$S$6:$S$155,$B79,'ICSE IX'!$W$6:$W$155,"&gt;0"))</f>
        <v/>
      </c>
    </row>
    <row r="80" spans="1:3" x14ac:dyDescent="0.25">
      <c r="A80" s="23" t="str">
        <f>IF($B80="","","Group III, Section "&amp;Subjects!$F$28)</f>
        <v/>
      </c>
      <c r="B80" s="27" t="str">
        <f>IF(Subjects!$E$28="","",Subjects!$E$28)</f>
        <v/>
      </c>
      <c r="C80" s="28" t="str">
        <f>IF($B80="","",COUNTIFS('ICSE IX'!$R$6:$R$155,$B80,'ICSE IX'!$W$6:$W$155,"&gt;0")+COUNTIFS('ICSE IX'!$S$6:$S$155,$B80,'ICSE IX'!$W$6:$W$155,"&gt;0"))</f>
        <v/>
      </c>
    </row>
    <row r="81" spans="1:3" x14ac:dyDescent="0.25">
      <c r="A81" s="23" t="str">
        <f>IF($B81="","","Group III, Section "&amp;Subjects!$F$29)</f>
        <v/>
      </c>
      <c r="B81" s="27" t="str">
        <f>IF(Subjects!$E$29="","",Subjects!$E$29)</f>
        <v/>
      </c>
      <c r="C81" s="28" t="str">
        <f>IF($B81="","",COUNTIFS('ICSE IX'!$R$6:$R$155,$B81,'ICSE IX'!$W$6:$W$155,"&gt;0")+COUNTIFS('ICSE IX'!$S$6:$S$155,$B81,'ICSE IX'!$W$6:$W$155,"&gt;0"))</f>
        <v/>
      </c>
    </row>
    <row r="82" spans="1:3" x14ac:dyDescent="0.25">
      <c r="A82" s="23" t="str">
        <f>IF($B82="","","Group III, Section "&amp;Subjects!$F$30)</f>
        <v/>
      </c>
      <c r="B82" s="27" t="str">
        <f>IF(Subjects!$E$30="","",Subjects!$E$30)</f>
        <v/>
      </c>
      <c r="C82" s="28" t="str">
        <f>IF($B82="","",COUNTIFS('ICSE IX'!$R$6:$R$155,$B82,'ICSE IX'!$W$6:$W$155,"&gt;0")+COUNTIFS('ICSE IX'!$S$6:$S$155,$B82,'ICSE IX'!$W$6:$W$155,"&gt;0"))</f>
        <v/>
      </c>
    </row>
    <row r="83" spans="1:3" x14ac:dyDescent="0.25">
      <c r="A83" s="23" t="str">
        <f>IF($B83="","","Group III, Section "&amp;Subjects!$F$31)</f>
        <v/>
      </c>
      <c r="B83" s="27" t="str">
        <f>IF(Subjects!$E$31="","",Subjects!$E$31)</f>
        <v/>
      </c>
      <c r="C83" s="28" t="str">
        <f>IF($B83="","",COUNTIFS('ICSE IX'!$R$6:$R$155,$B83,'ICSE IX'!$W$6:$W$155,"&gt;0")+COUNTIFS('ICSE IX'!$S$6:$S$155,$B83,'ICSE IX'!$W$6:$W$155,"&gt;0"))</f>
        <v/>
      </c>
    </row>
    <row r="84" spans="1:3" x14ac:dyDescent="0.25">
      <c r="A84" s="23" t="str">
        <f>IF($B84="","","Group III, Section "&amp;Subjects!$F$32)</f>
        <v/>
      </c>
      <c r="B84" s="27" t="str">
        <f>IF(Subjects!$E$32="","",Subjects!$E$32)</f>
        <v/>
      </c>
      <c r="C84" s="28" t="str">
        <f>IF($B84="","",COUNTIFS('ICSE IX'!$R$6:$R$155,$B84,'ICSE IX'!$W$6:$W$155,"&gt;0")+COUNTIFS('ICSE IX'!$S$6:$S$155,$B84,'ICSE IX'!$W$6:$W$155,"&gt;0"))</f>
        <v/>
      </c>
    </row>
    <row r="86" spans="1:1" x14ac:dyDescent="0.25">
      <c r="A86" s="13" t="s">
        <v>29</v>
      </c>
    </row>
  </sheetData>
  <hyperlinks>
    <hyperlink ref="A86" r:id="rId1"/>
  </hyperlinks>
  <printOptions horizontalCentered="1"/>
  <pageMargins left="0.4" right="0.4" top="0.5" bottom="0.6" header="0.3" footer="0.3"/>
  <pageSetup paperSize="9" orientation="portrait" fitToWidth="1" fitToHeight="0"/>
  <headerFooter>
    <oddFooter>&amp;R&amp;8&amp;K5C6880Free template from proems.in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" customWidth="1"/>
    <col min="3" max="3" width="28" customWidth="1"/>
    <col min="4" max="4" width="2" customWidth="1"/>
    <col min="5" max="5" width="38" customWidth="1"/>
    <col min="7" max="7" width="2" customWidth="1"/>
    <col min="8" max="8" width="38" customWidth="1"/>
    <col min="9" max="9" width="2" customWidth="1"/>
    <col min="10" max="10" width="17" customWidth="1"/>
    <col min="11" max="11" width="2" customWidth="1"/>
    <col min="12" max="12" width="32" customWidth="1"/>
    <col min="13" max="13" width="2" customWidth="1"/>
    <col min="14" max="14" width="8" customWidth="1"/>
    <col min="15" max="15" width="36" customWidth="1"/>
    <col min="16" max="16" width="38" customWidth="1"/>
    <col min="17" max="17" width="6" customWidth="1"/>
  </cols>
  <sheetData>
    <row r="1" spans="1:1" x14ac:dyDescent="0.25">
      <c r="A1" s="14" t="s">
        <v>142</v>
      </c>
    </row>
    <row r="2" spans="1:1" x14ac:dyDescent="0.25">
      <c r="A2" s="2" t="s">
        <v>143</v>
      </c>
    </row>
    <row r="4" spans="1:17" x14ac:dyDescent="0.25">
      <c r="A4" s="17" t="s">
        <v>144</v>
      </c>
      <c r="C4" s="17" t="s">
        <v>145</v>
      </c>
      <c r="E4" s="17" t="s">
        <v>146</v>
      </c>
      <c r="F4" s="7" t="s">
        <v>41</v>
      </c>
      <c r="H4" s="17" t="s">
        <v>147</v>
      </c>
      <c r="J4" s="17" t="s">
        <v>148</v>
      </c>
      <c r="L4" s="17" t="s">
        <v>149</v>
      </c>
      <c r="N4" s="7" t="s">
        <v>150</v>
      </c>
      <c r="O4" s="17" t="s">
        <v>151</v>
      </c>
      <c r="P4" s="17" t="s">
        <v>152</v>
      </c>
      <c r="Q4" s="7" t="s">
        <v>153</v>
      </c>
    </row>
    <row r="5" spans="1:17" x14ac:dyDescent="0.25">
      <c r="A5" s="4" t="s">
        <v>154</v>
      </c>
      <c r="C5" s="4" t="s">
        <v>81</v>
      </c>
      <c r="E5" s="4" t="s">
        <v>83</v>
      </c>
      <c r="F5" s="8" t="s">
        <v>73</v>
      </c>
      <c r="H5" s="4" t="s">
        <v>50</v>
      </c>
      <c r="J5" s="4" t="s">
        <v>50</v>
      </c>
      <c r="L5" s="4" t="s">
        <v>155</v>
      </c>
      <c r="N5" s="8" t="s">
        <v>156</v>
      </c>
      <c r="O5" s="4" t="s">
        <v>157</v>
      </c>
      <c r="P5" s="4" t="s">
        <v>158</v>
      </c>
      <c r="Q5" s="29">
        <v>1</v>
      </c>
    </row>
    <row r="6" spans="1:17" x14ac:dyDescent="0.25">
      <c r="A6" s="4" t="s">
        <v>159</v>
      </c>
      <c r="C6" s="4" t="s">
        <v>82</v>
      </c>
      <c r="E6" s="4" t="s">
        <v>117</v>
      </c>
      <c r="F6" s="8" t="s">
        <v>73</v>
      </c>
      <c r="J6" s="4" t="s">
        <v>160</v>
      </c>
      <c r="L6" s="4" t="s">
        <v>161</v>
      </c>
      <c r="N6" s="8" t="s">
        <v>156</v>
      </c>
      <c r="O6" s="4" t="s">
        <v>90</v>
      </c>
      <c r="P6" s="4" t="s">
        <v>117</v>
      </c>
      <c r="Q6" s="29">
        <v>2</v>
      </c>
    </row>
    <row r="7" ht="30" customHeight="1" spans="1:17" x14ac:dyDescent="0.25">
      <c r="A7" s="4" t="s">
        <v>111</v>
      </c>
      <c r="C7" s="4" t="s">
        <v>90</v>
      </c>
      <c r="E7" s="4" t="s">
        <v>162</v>
      </c>
      <c r="F7" s="8" t="s">
        <v>73</v>
      </c>
      <c r="H7" s="17" t="s">
        <v>163</v>
      </c>
      <c r="L7" s="4" t="s">
        <v>164</v>
      </c>
      <c r="N7" s="8" t="s">
        <v>156</v>
      </c>
      <c r="O7" s="4" t="s">
        <v>116</v>
      </c>
      <c r="P7" s="4" t="s">
        <v>162</v>
      </c>
      <c r="Q7" s="29">
        <v>3</v>
      </c>
    </row>
    <row r="8" spans="1:17" x14ac:dyDescent="0.25">
      <c r="A8" s="4" t="s">
        <v>165</v>
      </c>
      <c r="C8" s="4" t="s">
        <v>116</v>
      </c>
      <c r="E8" s="4" t="s">
        <v>96</v>
      </c>
      <c r="F8" s="8" t="s">
        <v>73</v>
      </c>
      <c r="H8" s="4" t="s">
        <v>53</v>
      </c>
      <c r="L8" s="4" t="s">
        <v>166</v>
      </c>
      <c r="N8" s="8" t="s">
        <v>156</v>
      </c>
      <c r="O8" s="4" t="s">
        <v>167</v>
      </c>
      <c r="P8" s="4" t="s">
        <v>168</v>
      </c>
      <c r="Q8" s="29">
        <v>4</v>
      </c>
    </row>
    <row r="9" spans="1:17" x14ac:dyDescent="0.25">
      <c r="A9" s="4" t="s">
        <v>169</v>
      </c>
      <c r="C9" s="4" t="s">
        <v>161</v>
      </c>
      <c r="E9" s="4" t="s">
        <v>170</v>
      </c>
      <c r="F9" s="8" t="s">
        <v>73</v>
      </c>
      <c r="H9" s="4" t="s">
        <v>171</v>
      </c>
      <c r="L9" s="4" t="s">
        <v>172</v>
      </c>
      <c r="N9" s="8" t="s">
        <v>156</v>
      </c>
      <c r="O9" s="4" t="s">
        <v>53</v>
      </c>
      <c r="P9" s="4" t="s">
        <v>171</v>
      </c>
      <c r="Q9" s="29">
        <v>5</v>
      </c>
    </row>
    <row r="10" spans="1:17" x14ac:dyDescent="0.25">
      <c r="A10" s="4" t="s">
        <v>173</v>
      </c>
      <c r="C10" s="4" t="s">
        <v>158</v>
      </c>
      <c r="E10" s="4" t="s">
        <v>174</v>
      </c>
      <c r="F10" s="8" t="s">
        <v>73</v>
      </c>
      <c r="H10" s="2" t="s">
        <v>175</v>
      </c>
      <c r="L10" s="4" t="s">
        <v>176</v>
      </c>
      <c r="N10" s="8" t="s">
        <v>156</v>
      </c>
      <c r="O10" s="4" t="s">
        <v>177</v>
      </c>
      <c r="P10" s="4" t="s">
        <v>161</v>
      </c>
      <c r="Q10" s="29">
        <v>6</v>
      </c>
    </row>
    <row r="11" spans="1:17" x14ac:dyDescent="0.25">
      <c r="A11" s="4" t="s">
        <v>80</v>
      </c>
      <c r="C11" s="4" t="s">
        <v>167</v>
      </c>
      <c r="E11" s="4" t="s">
        <v>178</v>
      </c>
      <c r="F11" s="8" t="s">
        <v>73</v>
      </c>
      <c r="L11" s="4" t="s">
        <v>179</v>
      </c>
      <c r="N11" s="8" t="s">
        <v>156</v>
      </c>
      <c r="O11" s="4" t="s">
        <v>180</v>
      </c>
      <c r="P11" s="4" t="s">
        <v>161</v>
      </c>
      <c r="Q11" s="29">
        <v>7</v>
      </c>
    </row>
    <row r="12" spans="1:17" x14ac:dyDescent="0.25">
      <c r="A12" s="4" t="s">
        <v>181</v>
      </c>
      <c r="C12" s="4"/>
      <c r="E12" s="4" t="s">
        <v>182</v>
      </c>
      <c r="F12" s="8" t="s">
        <v>73</v>
      </c>
      <c r="L12" s="4" t="s">
        <v>183</v>
      </c>
      <c r="N12" s="8" t="s">
        <v>156</v>
      </c>
      <c r="O12" s="4" t="s">
        <v>184</v>
      </c>
      <c r="P12" s="4" t="s">
        <v>161</v>
      </c>
      <c r="Q12" s="29">
        <v>8</v>
      </c>
    </row>
    <row r="13" spans="1:17" x14ac:dyDescent="0.25">
      <c r="A13" s="4" t="s">
        <v>185</v>
      </c>
      <c r="C13" s="4"/>
      <c r="E13" s="4" t="s">
        <v>101</v>
      </c>
      <c r="F13" s="8" t="s">
        <v>73</v>
      </c>
      <c r="L13" s="4" t="s">
        <v>186</v>
      </c>
      <c r="N13" s="8" t="s">
        <v>187</v>
      </c>
      <c r="O13" s="4" t="s">
        <v>50</v>
      </c>
      <c r="P13" s="4" t="s">
        <v>160</v>
      </c>
      <c r="Q13" s="29">
        <v>9</v>
      </c>
    </row>
    <row r="14" spans="1:17" x14ac:dyDescent="0.25">
      <c r="A14" s="4" t="s">
        <v>188</v>
      </c>
      <c r="C14" s="4"/>
      <c r="E14" s="4" t="s">
        <v>189</v>
      </c>
      <c r="F14" s="8" t="s">
        <v>73</v>
      </c>
      <c r="L14" s="4" t="s">
        <v>90</v>
      </c>
      <c r="N14" s="8" t="s">
        <v>187</v>
      </c>
      <c r="O14" s="4" t="s">
        <v>190</v>
      </c>
      <c r="P14" s="4" t="s">
        <v>191</v>
      </c>
      <c r="Q14" s="29">
        <v>10</v>
      </c>
    </row>
    <row r="15" spans="1:17" x14ac:dyDescent="0.25">
      <c r="A15" s="4" t="s">
        <v>192</v>
      </c>
      <c r="C15" s="4"/>
      <c r="E15" s="4" t="s">
        <v>193</v>
      </c>
      <c r="F15" s="8" t="s">
        <v>73</v>
      </c>
      <c r="L15" s="4" t="s">
        <v>194</v>
      </c>
      <c r="N15" s="8" t="s">
        <v>187</v>
      </c>
      <c r="O15" s="4" t="s">
        <v>195</v>
      </c>
      <c r="P15" s="4" t="s">
        <v>196</v>
      </c>
      <c r="Q15" s="29">
        <v>11</v>
      </c>
    </row>
    <row r="16" spans="1:17" x14ac:dyDescent="0.25">
      <c r="A16" s="4" t="s">
        <v>197</v>
      </c>
      <c r="C16" s="4"/>
      <c r="E16" s="4" t="s">
        <v>168</v>
      </c>
      <c r="F16" s="8" t="s">
        <v>73</v>
      </c>
      <c r="L16" s="4" t="s">
        <v>198</v>
      </c>
      <c r="N16" s="8" t="s">
        <v>187</v>
      </c>
      <c r="O16" s="4" t="s">
        <v>81</v>
      </c>
      <c r="P16" s="4" t="s">
        <v>199</v>
      </c>
      <c r="Q16" s="29">
        <v>12</v>
      </c>
    </row>
    <row r="17" spans="1:17" x14ac:dyDescent="0.25">
      <c r="A17" s="4" t="s">
        <v>95</v>
      </c>
      <c r="E17" s="4" t="s">
        <v>200</v>
      </c>
      <c r="F17" s="8" t="s">
        <v>73</v>
      </c>
      <c r="L17" s="4" t="s">
        <v>201</v>
      </c>
      <c r="N17" s="8" t="s">
        <v>187</v>
      </c>
      <c r="O17" s="4" t="s">
        <v>202</v>
      </c>
      <c r="P17" s="4" t="s">
        <v>203</v>
      </c>
      <c r="Q17" s="29">
        <v>13</v>
      </c>
    </row>
    <row r="18" spans="1:17" x14ac:dyDescent="0.25">
      <c r="A18" s="4" t="s">
        <v>204</v>
      </c>
      <c r="E18" s="4" t="s">
        <v>205</v>
      </c>
      <c r="F18" s="8" t="s">
        <v>73</v>
      </c>
      <c r="L18" s="4" t="s">
        <v>81</v>
      </c>
      <c r="N18" s="8"/>
      <c r="O18" s="4"/>
      <c r="P18" s="4"/>
      <c r="Q18" s="29">
        <v>14</v>
      </c>
    </row>
    <row r="19" spans="1:17" x14ac:dyDescent="0.25">
      <c r="A19" s="4" t="s">
        <v>206</v>
      </c>
      <c r="E19" s="4" t="s">
        <v>102</v>
      </c>
      <c r="F19" s="8" t="s">
        <v>207</v>
      </c>
      <c r="L19" s="4" t="s">
        <v>190</v>
      </c>
      <c r="N19" s="8"/>
      <c r="O19" s="4"/>
      <c r="P19" s="4"/>
      <c r="Q19" s="29">
        <v>15</v>
      </c>
    </row>
    <row r="20" spans="1:17" x14ac:dyDescent="0.25">
      <c r="A20" s="4" t="s">
        <v>208</v>
      </c>
      <c r="E20" s="4" t="s">
        <v>209</v>
      </c>
      <c r="F20" s="8" t="s">
        <v>207</v>
      </c>
      <c r="L20" s="4" t="s">
        <v>210</v>
      </c>
      <c r="N20" s="8"/>
      <c r="O20" s="4"/>
      <c r="P20" s="4"/>
      <c r="Q20" s="29">
        <v>16</v>
      </c>
    </row>
    <row r="21" spans="1:17" x14ac:dyDescent="0.25">
      <c r="A21" s="4" t="s">
        <v>211</v>
      </c>
      <c r="E21" s="4" t="s">
        <v>212</v>
      </c>
      <c r="F21" s="8" t="s">
        <v>207</v>
      </c>
      <c r="L21" s="4" t="s">
        <v>213</v>
      </c>
      <c r="N21" s="8"/>
      <c r="O21" s="4"/>
      <c r="P21" s="4"/>
      <c r="Q21" s="29">
        <v>17</v>
      </c>
    </row>
    <row r="22" spans="1:17" x14ac:dyDescent="0.25">
      <c r="A22" s="4" t="s">
        <v>214</v>
      </c>
      <c r="E22" s="4" t="s">
        <v>215</v>
      </c>
      <c r="F22" s="8" t="s">
        <v>207</v>
      </c>
      <c r="L22" s="4" t="s">
        <v>174</v>
      </c>
      <c r="N22" s="8"/>
      <c r="O22" s="4"/>
      <c r="P22" s="4"/>
      <c r="Q22" s="29">
        <v>18</v>
      </c>
    </row>
    <row r="23" spans="1:17" x14ac:dyDescent="0.25">
      <c r="A23" s="4" t="s">
        <v>216</v>
      </c>
      <c r="E23" s="4" t="s">
        <v>217</v>
      </c>
      <c r="F23" s="8" t="s">
        <v>207</v>
      </c>
      <c r="L23" s="4" t="s">
        <v>182</v>
      </c>
      <c r="N23" s="8"/>
      <c r="O23" s="4"/>
      <c r="P23" s="4"/>
      <c r="Q23" s="29">
        <v>19</v>
      </c>
    </row>
    <row r="24" spans="1:17" x14ac:dyDescent="0.25">
      <c r="A24" s="4" t="s">
        <v>157</v>
      </c>
      <c r="E24" s="4" t="s">
        <v>218</v>
      </c>
      <c r="F24" s="8" t="s">
        <v>207</v>
      </c>
      <c r="L24" s="4" t="s">
        <v>219</v>
      </c>
      <c r="N24" s="8"/>
      <c r="O24" s="4"/>
      <c r="P24" s="4"/>
      <c r="Q24" s="29">
        <v>20</v>
      </c>
    </row>
    <row r="25" spans="1:17" x14ac:dyDescent="0.25">
      <c r="A25" s="4" t="s">
        <v>220</v>
      </c>
      <c r="E25" s="4" t="s">
        <v>221</v>
      </c>
      <c r="F25" s="8" t="s">
        <v>207</v>
      </c>
      <c r="L25" s="4" t="s">
        <v>191</v>
      </c>
      <c r="N25" s="8"/>
      <c r="O25" s="4"/>
      <c r="P25" s="4"/>
      <c r="Q25" s="29">
        <v>21</v>
      </c>
    </row>
    <row r="26" spans="1:17" x14ac:dyDescent="0.25">
      <c r="A26" s="4" t="s">
        <v>222</v>
      </c>
      <c r="E26" s="4" t="s">
        <v>223</v>
      </c>
      <c r="F26" s="8" t="s">
        <v>207</v>
      </c>
      <c r="L26" s="4" t="s">
        <v>224</v>
      </c>
      <c r="N26" s="8"/>
      <c r="O26" s="4"/>
      <c r="P26" s="4"/>
      <c r="Q26" s="29">
        <v>22</v>
      </c>
    </row>
    <row r="27" spans="1:17" x14ac:dyDescent="0.25">
      <c r="A27" s="4" t="s">
        <v>225</v>
      </c>
      <c r="E27" s="4"/>
      <c r="F27" s="8"/>
      <c r="L27" s="4" t="s">
        <v>195</v>
      </c>
      <c r="N27" s="8"/>
      <c r="O27" s="4"/>
      <c r="P27" s="4"/>
      <c r="Q27" s="29">
        <v>23</v>
      </c>
    </row>
    <row r="28" spans="1:17" x14ac:dyDescent="0.25">
      <c r="A28" s="4" t="s">
        <v>226</v>
      </c>
      <c r="E28" s="4"/>
      <c r="F28" s="8"/>
      <c r="L28" s="4" t="s">
        <v>196</v>
      </c>
      <c r="N28" s="8"/>
      <c r="O28" s="4"/>
      <c r="P28" s="4"/>
      <c r="Q28" s="29">
        <v>24</v>
      </c>
    </row>
    <row r="29" spans="1:17" x14ac:dyDescent="0.25">
      <c r="A29" s="4" t="s">
        <v>227</v>
      </c>
      <c r="E29" s="4"/>
      <c r="F29" s="8"/>
      <c r="L29" s="4" t="s">
        <v>96</v>
      </c>
      <c r="N29" s="8"/>
      <c r="O29" s="4"/>
      <c r="P29" s="4"/>
      <c r="Q29" s="29">
        <v>25</v>
      </c>
    </row>
    <row r="30" spans="1:15" x14ac:dyDescent="0.25">
      <c r="A30" s="4" t="s">
        <v>228</v>
      </c>
      <c r="E30" s="4"/>
      <c r="F30" s="8"/>
      <c r="L30" s="4" t="s">
        <v>229</v>
      </c>
      <c r="O30" s="2" t="s">
        <v>230</v>
      </c>
    </row>
    <row r="31" spans="1:12" x14ac:dyDescent="0.25">
      <c r="A31" s="4" t="s">
        <v>177</v>
      </c>
      <c r="E31" s="4"/>
      <c r="F31" s="8"/>
      <c r="L31" s="4" t="s">
        <v>101</v>
      </c>
    </row>
    <row r="32" spans="1:12" x14ac:dyDescent="0.25">
      <c r="A32" s="4" t="s">
        <v>180</v>
      </c>
      <c r="E32" s="4"/>
      <c r="F32" s="8"/>
      <c r="L32" s="4" t="s">
        <v>167</v>
      </c>
    </row>
    <row r="33" spans="1:12" x14ac:dyDescent="0.25">
      <c r="A33" s="4" t="s">
        <v>184</v>
      </c>
      <c r="L33" s="4" t="s">
        <v>231</v>
      </c>
    </row>
    <row r="34" spans="1:12" x14ac:dyDescent="0.25">
      <c r="A34" s="4"/>
      <c r="L34" s="4" t="s">
        <v>200</v>
      </c>
    </row>
    <row r="35" spans="1:12" x14ac:dyDescent="0.25">
      <c r="A35" s="4"/>
      <c r="L35" s="4" t="s">
        <v>205</v>
      </c>
    </row>
    <row r="36" spans="1:12" x14ac:dyDescent="0.25">
      <c r="A36" s="4"/>
      <c r="L36" s="4" t="s">
        <v>232</v>
      </c>
    </row>
    <row r="37" spans="1:12" x14ac:dyDescent="0.25">
      <c r="A37" s="4"/>
      <c r="L37" s="4" t="s">
        <v>203</v>
      </c>
    </row>
    <row r="38" spans="1:12" x14ac:dyDescent="0.25">
      <c r="A38" s="4"/>
      <c r="L38" s="4" t="s">
        <v>202</v>
      </c>
    </row>
    <row r="39" spans="12:12" x14ac:dyDescent="0.25">
      <c r="L39" s="4" t="s">
        <v>199</v>
      </c>
    </row>
    <row r="40" spans="12:12" x14ac:dyDescent="0.25">
      <c r="L40" s="4"/>
    </row>
    <row r="41" spans="12:12" x14ac:dyDescent="0.25">
      <c r="L41" s="4"/>
    </row>
    <row r="42" spans="12:12" x14ac:dyDescent="0.25">
      <c r="L42" s="4"/>
    </row>
    <row r="43" spans="12:12" x14ac:dyDescent="0.25">
      <c r="L43" s="4"/>
    </row>
    <row r="44" spans="12:12" x14ac:dyDescent="0.25">
      <c r="L44" s="4"/>
    </row>
    <row r="45" spans="12:12" x14ac:dyDescent="0.25">
      <c r="L45" s="4"/>
    </row>
    <row r="46" spans="12:12" x14ac:dyDescent="0.25">
      <c r="L46" s="4"/>
    </row>
    <row r="47" spans="12:12" x14ac:dyDescent="0.25">
      <c r="L47" s="4"/>
    </row>
    <row r="48" spans="12:12" x14ac:dyDescent="0.25">
      <c r="L48" s="4"/>
    </row>
    <row r="49" spans="12:12" x14ac:dyDescent="0.25">
      <c r="L49" s="4"/>
    </row>
    <row r="50" spans="12:12" x14ac:dyDescent="0.25">
      <c r="L50" s="2" t="s">
        <v>233</v>
      </c>
    </row>
    <row r="52" spans="1:1" x14ac:dyDescent="0.25">
      <c r="A52" s="13" t="s">
        <v>29</v>
      </c>
    </row>
  </sheetData>
  <dataValidations count="1">
    <dataValidation type="list" allowBlank="1" showErrorMessage="1" errorStyle="stop" errorTitle="Section" error="Group III subjects are in Section A or Section B." sqref="F5:F32">
      <formula1>"A,B"</formula1>
    </dataValidation>
  </dataValidations>
  <hyperlinks>
    <hyperlink ref="A52" r:id="rId1"/>
  </hyperlinks>
  <printOptions horizontalCentered="1"/>
  <pageMargins left="0.4" right="0.4" top="0.5" bottom="0.6" header="0.3" footer="0.3"/>
  <pageSetup paperSize="9" orientation="landscape" fitToWidth="1" fitToHeight="0"/>
  <headerFooter>
    <oddFooter>&amp;R&amp;8&amp;K5C6880Free template from proems.in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Setup</vt:lpstr>
      <vt:lpstr>ICSE IX</vt:lpstr>
      <vt:lpstr>ISC XI</vt:lpstr>
      <vt:lpstr>Counts</vt:lpstr>
      <vt:lpstr>Subjects</vt:lpstr>
    </vt:vector>
  </TitlesOfParts>
  <Company>proems.in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ProEMS</dc:creator>
  <dc:title>Council list for CISCE registration (ICSE and ISC)</dc:title>
  <dc:subject/>
  <dc:description>Free template from proems.in: https://www.proems.in/templates/cisce-council-list-format/</dc:description>
  <cp:keywords/>
  <cp:category/>
  <cp:lastModifiedBy>ProEMS</cp:lastModifiedBy>
  <dcterms:created xsi:type="dcterms:W3CDTF">2026-10-21T12:00:00Z</dcterms:created>
  <dcterms:modified xsi:type="dcterms:W3CDTF">2026-10-21T12:00:00Z</dcterms:modified>
</cp:coreProperties>
</file>