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Setup" state="visible" r:id="rId4"/>
    <sheet sheetId="2" name="Fee structure" state="visible" r:id="rId5"/>
    <sheet sheetId="3" name="Instalments" state="visible" r:id="rId6"/>
  </sheets>
  <definedNames>
    <definedName name="_xlnm.Print_Area" localSheetId="1">'Fee structure'!$A1:$N28</definedName>
    <definedName name="_xlnm.Print_Titles" localSheetId="1">'Fee structure'!$4:$6</definedName>
    <definedName name="_xlnm.Print_Area" localSheetId="2">'Instalments'!$A1:$O28</definedName>
    <definedName name="_xlnm.Print_Titles" localSheetId="2">'Instalments'!$6:$6</definedName>
  </definedNames>
  <calcPr calcId="171027" fullCalcOnLoad="1"/>
</workbook>
</file>

<file path=xl/sharedStrings.xml><?xml version="1.0" encoding="utf-8"?>
<sst xmlns="http://schemas.openxmlformats.org/spreadsheetml/2006/main" count="69" uniqueCount="54">
  <si>
    <t>Fee structure</t>
  </si>
  <si>
    <t>Fill in the green cells. The Fee structure and Instalments sheets read the heads and the year from here.</t>
  </si>
  <si>
    <t>School name</t>
  </si>
  <si>
    <t>Demo Public School</t>
  </si>
  <si>
    <t>Address</t>
  </si>
  <si>
    <t>12 Sample Road, Your City, State 000000</t>
  </si>
  <si>
    <t>Academic year</t>
  </si>
  <si>
    <t>2026-27</t>
  </si>
  <si>
    <t>Session starts in April of</t>
  </si>
  <si>
    <t>Fees due by this day of the month</t>
  </si>
  <si>
    <t>Fee heads</t>
  </si>
  <si>
    <t>Name each head and pick how often it's charged. Empty rows are for your own heads.</t>
  </si>
  <si>
    <t>Column</t>
  </si>
  <si>
    <t>Fee head</t>
  </si>
  <si>
    <t>How often</t>
  </si>
  <si>
    <t>Times a year</t>
  </si>
  <si>
    <t>B</t>
  </si>
  <si>
    <t>Tuition fee</t>
  </si>
  <si>
    <t>Monthly</t>
  </si>
  <si>
    <t>C</t>
  </si>
  <si>
    <t>Annual charges</t>
  </si>
  <si>
    <t>Yearly</t>
  </si>
  <si>
    <t>D</t>
  </si>
  <si>
    <t>Examination fee</t>
  </si>
  <si>
    <t>Half-yearly</t>
  </si>
  <si>
    <t>E</t>
  </si>
  <si>
    <t>Registration fee</t>
  </si>
  <si>
    <t>One time, at admission</t>
  </si>
  <si>
    <t>F</t>
  </si>
  <si>
    <t>Admission fee</t>
  </si>
  <si>
    <t>G</t>
  </si>
  <si>
    <t>Caution money, refundable</t>
  </si>
  <si>
    <t>H</t>
  </si>
  <si>
    <t>I</t>
  </si>
  <si>
    <t>J</t>
  </si>
  <si>
    <t>K</t>
  </si>
  <si>
    <t>Add your own below the list, e.g. Termly with 3. One time, at admission is charged only to new students.</t>
  </si>
  <si>
    <t>Quarterly</t>
  </si>
  <si>
    <t>Free template from proems.in</t>
  </si>
  <si>
    <t>One row per class, or per group of classes that pay the same. Amounts in rupees, per charge.</t>
  </si>
  <si>
    <t>Class</t>
  </si>
  <si>
    <t>Total for the year</t>
  </si>
  <si>
    <t>First year for a new student</t>
  </si>
  <si>
    <t>How often, and times a year</t>
  </si>
  <si>
    <t>Nursery to UKG</t>
  </si>
  <si>
    <t>I and II</t>
  </si>
  <si>
    <t>III to V</t>
  </si>
  <si>
    <t>VI to VIII</t>
  </si>
  <si>
    <t>IX and X</t>
  </si>
  <si>
    <t>XI and XII</t>
  </si>
  <si>
    <t>Instalment plan</t>
  </si>
  <si>
    <t>Instalments a year</t>
  </si>
  <si>
    <t>Each column is one instalment and its due date. A new student also pays the one-time charges with the first one.</t>
  </si>
  <si>
    <t>Plus, for a new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</si>
</sst>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10000000]##\,##\,##\,##0;[&gt;=100000]##\,##\,##0;##,##0"/>
    <numFmt numFmtId="165" formatCode="d mmm yyyy"/>
  </numFmts>
  <fonts count="14" x14ac:knownFonts="1">
    <font>
      <color theme="1"/>
      <family val="2"/>
      <scheme val="minor"/>
      <sz val="11"/>
      <name val="Calibri"/>
    </font>
    <font>
      <b/>
      <color rgb="FF4527A4"/>
      <sz val="18"/>
      <name val="Cambria"/>
    </font>
    <font>
      <i/>
      <color rgb="FF5C6880"/>
      <sz val="10"/>
      <name val="Calibri"/>
    </font>
    <font>
      <b/>
      <color rgb="FF0B1222"/>
      <sz val="11"/>
      <name val="Calibri"/>
    </font>
    <font>
      <color rgb="FF0B1222"/>
      <sz val="11"/>
      <name val="Calibri"/>
    </font>
    <font>
      <b/>
      <color rgb="FF4527A4"/>
      <sz val="11"/>
      <name val="Calibri"/>
    </font>
    <font>
      <b/>
      <color rgb="FF0B1222"/>
      <sz val="10"/>
      <name val="Calibri"/>
    </font>
    <font>
      <color rgb="FF5C6880"/>
      <sz val="11"/>
      <name val="Calibri"/>
    </font>
    <font>
      <color rgb="FF5C6880"/>
      <sz val="9"/>
      <name val="Calibri"/>
    </font>
    <font>
      <b/>
      <color rgb="FF4527A4"/>
      <sz val="14"/>
      <name val="Cambria"/>
    </font>
    <font>
      <i/>
      <color rgb="FF5C6880"/>
      <sz val="9"/>
      <name val="Calibri"/>
    </font>
    <font>
      <b/>
      <color rgb="FF5C6880"/>
      <sz val="9"/>
      <name val="Calibri"/>
    </font>
    <font>
      <color rgb="FF5C6880"/>
      <sz val="10"/>
      <name val="Calibri"/>
    </font>
    <font>
      <color rgb="FF0B1222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F8EC"/>
      </patternFill>
    </fill>
    <fill>
      <patternFill patternType="solid">
        <fgColor rgb="FFF1ECFF"/>
      </patternFill>
    </fill>
    <fill>
      <patternFill patternType="solid">
        <fgColor rgb="FFFFFAF5"/>
      </patternFill>
    </fill>
  </fills>
  <borders count="2">
    <border>
      <left/>
      <right/>
      <top/>
      <bottom/>
      <diagonal/>
    </border>
    <border>
      <left style="thin">
        <color rgb="FFC9D1DC"/>
      </left>
      <right style="thin">
        <color rgb="FFC9D1DC"/>
      </right>
      <top style="thin">
        <color rgb="FFC9D1DC"/>
      </top>
      <bottom style="thin">
        <color rgb="FFC9D1D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left" vertical="center"/>
    </xf>
    <xf numFmtId="0" fontId="5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7" fillId="0" borderId="0" xfId="0" applyFont="1"/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5" fontId="6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164" fontId="13" fillId="0" borderId="1" xfId="0" applyNumberFormat="1" applyFont="1" applyBorder="1" applyAlignment="1">
      <alignment horizontal="right"/>
    </xf>
    <xf numFmtId="164" fontId="6" fillId="4" borderId="1" xfId="0" applyNumberFormat="1" applyFont="1" applyFill="1" applyBorder="1" applyAlignment="1">
      <alignment horizontal="right"/>
    </xf>
    <xf numFmtId="164" fontId="13" fillId="4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4">
    <dxf>
      <fill>
        <patternFill patternType="solid">
          <bgColor rgb="FFFFF0DC"/>
        </patternFill>
      </fill>
    </dxf>
    <dxf>
      <font>
        <color rgb="FFFFFFFF"/>
      </font>
    </dxf>
    <dxf>
      <fill>
        <patternFill patternType="solid">
          <bgColor rgb="FFFFF0DC"/>
        </patternFill>
      </fill>
    </dxf>
    <dxf>
      <fill>
        <patternFill patternType="solid">
          <bgColor rgb="FFEEF0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fee-structure-format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fee-structure-format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fee-structure-form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34" customWidth="1"/>
    <col min="3" max="3" width="26" customWidth="1"/>
    <col min="4" max="4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>
        <v>2026</v>
      </c>
    </row>
    <row r="8" spans="1:2" x14ac:dyDescent="0.25">
      <c r="A8" s="3" t="s">
        <v>9</v>
      </c>
      <c r="B8" s="4">
        <v>10</v>
      </c>
    </row>
    <row r="10" spans="1:2" x14ac:dyDescent="0.25">
      <c r="A10" s="5" t="s">
        <v>10</v>
      </c>
      <c r="B10" s="2" t="s">
        <v>11</v>
      </c>
    </row>
    <row r="11" spans="1:4" x14ac:dyDescent="0.25">
      <c r="A11" s="6" t="s">
        <v>12</v>
      </c>
      <c r="B11" s="7" t="s">
        <v>13</v>
      </c>
      <c r="C11" s="7" t="s">
        <v>14</v>
      </c>
      <c r="D11" s="6" t="s">
        <v>15</v>
      </c>
    </row>
    <row r="12" spans="1:4" x14ac:dyDescent="0.25">
      <c r="A12" s="8" t="s">
        <v>16</v>
      </c>
      <c r="B12" s="4" t="s">
        <v>17</v>
      </c>
      <c r="C12" s="4" t="s">
        <v>18</v>
      </c>
      <c r="D12" s="9">
        <f>IF(B12="","",IFERROR(VLOOKUP(C12,Setup!$A$25:$B$32,2,FALSE),""))</f>
        <v>12</v>
      </c>
    </row>
    <row r="13" spans="1:4" x14ac:dyDescent="0.25">
      <c r="A13" s="8" t="s">
        <v>19</v>
      </c>
      <c r="B13" s="4" t="s">
        <v>20</v>
      </c>
      <c r="C13" s="4" t="s">
        <v>21</v>
      </c>
      <c r="D13" s="9">
        <f>IF(B13="","",IFERROR(VLOOKUP(C13,Setup!$A$25:$B$32,2,FALSE),""))</f>
        <v>1</v>
      </c>
    </row>
    <row r="14" spans="1:4" x14ac:dyDescent="0.25">
      <c r="A14" s="8" t="s">
        <v>22</v>
      </c>
      <c r="B14" s="4" t="s">
        <v>23</v>
      </c>
      <c r="C14" s="4" t="s">
        <v>24</v>
      </c>
      <c r="D14" s="9">
        <f>IF(B14="","",IFERROR(VLOOKUP(C14,Setup!$A$25:$B$32,2,FALSE),""))</f>
        <v>2</v>
      </c>
    </row>
    <row r="15" spans="1:4" x14ac:dyDescent="0.25">
      <c r="A15" s="8" t="s">
        <v>25</v>
      </c>
      <c r="B15" s="4" t="s">
        <v>26</v>
      </c>
      <c r="C15" s="4" t="s">
        <v>27</v>
      </c>
      <c r="D15" s="9">
        <f>IF(B15="","",IFERROR(VLOOKUP(C15,Setup!$A$25:$B$32,2,FALSE),""))</f>
        <v>0</v>
      </c>
    </row>
    <row r="16" spans="1:4" x14ac:dyDescent="0.25">
      <c r="A16" s="8" t="s">
        <v>28</v>
      </c>
      <c r="B16" s="4" t="s">
        <v>29</v>
      </c>
      <c r="C16" s="4" t="s">
        <v>27</v>
      </c>
      <c r="D16" s="9">
        <f>IF(B16="","",IFERROR(VLOOKUP(C16,Setup!$A$25:$B$32,2,FALSE),""))</f>
        <v>0</v>
      </c>
    </row>
    <row r="17" spans="1:4" x14ac:dyDescent="0.25">
      <c r="A17" s="8" t="s">
        <v>30</v>
      </c>
      <c r="B17" s="4" t="s">
        <v>31</v>
      </c>
      <c r="C17" s="4" t="s">
        <v>27</v>
      </c>
      <c r="D17" s="9">
        <f>IF(B17="","",IFERROR(VLOOKUP(C17,Setup!$A$25:$B$32,2,FALSE),""))</f>
        <v>0</v>
      </c>
    </row>
    <row r="18" spans="1:4" x14ac:dyDescent="0.25">
      <c r="A18" s="8" t="s">
        <v>32</v>
      </c>
      <c r="B18" s="4"/>
      <c r="C18" s="4"/>
      <c r="D18" s="9" t="str">
        <f>IF(B18="","",IFERROR(VLOOKUP(C18,Setup!$A$25:$B$32,2,FALSE),""))</f>
        <v/>
      </c>
    </row>
    <row r="19" spans="1:4" x14ac:dyDescent="0.25">
      <c r="A19" s="8" t="s">
        <v>33</v>
      </c>
      <c r="B19" s="4"/>
      <c r="C19" s="4"/>
      <c r="D19" s="9" t="str">
        <f>IF(B19="","",IFERROR(VLOOKUP(C19,Setup!$A$25:$B$32,2,FALSE),""))</f>
        <v/>
      </c>
    </row>
    <row r="20" spans="1:4" x14ac:dyDescent="0.25">
      <c r="A20" s="8" t="s">
        <v>34</v>
      </c>
      <c r="B20" s="4"/>
      <c r="C20" s="4"/>
      <c r="D20" s="9" t="str">
        <f>IF(B20="","",IFERROR(VLOOKUP(C20,Setup!$A$25:$B$32,2,FALSE),""))</f>
        <v/>
      </c>
    </row>
    <row r="21" spans="1:4" x14ac:dyDescent="0.25">
      <c r="A21" s="8" t="s">
        <v>35</v>
      </c>
      <c r="B21" s="4"/>
      <c r="C21" s="4"/>
      <c r="D21" s="9" t="str">
        <f>IF(B21="","",IFERROR(VLOOKUP(C21,Setup!$A$25:$B$32,2,FALSE),""))</f>
        <v/>
      </c>
    </row>
    <row r="23" spans="1:2" x14ac:dyDescent="0.25">
      <c r="A23" s="5" t="s">
        <v>14</v>
      </c>
      <c r="B23" s="2" t="s">
        <v>36</v>
      </c>
    </row>
    <row r="24" spans="1:2" x14ac:dyDescent="0.25">
      <c r="A24" s="7" t="s">
        <v>14</v>
      </c>
      <c r="B24" s="6" t="s">
        <v>15</v>
      </c>
    </row>
    <row r="25" spans="1:2" x14ac:dyDescent="0.25">
      <c r="A25" s="4" t="s">
        <v>18</v>
      </c>
      <c r="B25" s="10">
        <v>12</v>
      </c>
    </row>
    <row r="26" spans="1:2" x14ac:dyDescent="0.25">
      <c r="A26" s="4" t="s">
        <v>37</v>
      </c>
      <c r="B26" s="10">
        <v>4</v>
      </c>
    </row>
    <row r="27" spans="1:2" x14ac:dyDescent="0.25">
      <c r="A27" s="4" t="s">
        <v>24</v>
      </c>
      <c r="B27" s="10">
        <v>2</v>
      </c>
    </row>
    <row r="28" spans="1:2" x14ac:dyDescent="0.25">
      <c r="A28" s="4" t="s">
        <v>21</v>
      </c>
      <c r="B28" s="10">
        <v>1</v>
      </c>
    </row>
    <row r="29" spans="1:2" x14ac:dyDescent="0.25">
      <c r="A29" s="4" t="s">
        <v>27</v>
      </c>
      <c r="B29" s="10">
        <v>0</v>
      </c>
    </row>
    <row r="30" spans="1:2" x14ac:dyDescent="0.25">
      <c r="A30" s="4"/>
      <c r="B30" s="10"/>
    </row>
    <row r="31" spans="1:2" x14ac:dyDescent="0.25">
      <c r="A31" s="4"/>
      <c r="B31" s="10"/>
    </row>
    <row r="32" spans="1:2" x14ac:dyDescent="0.25">
      <c r="A32" s="4"/>
      <c r="B32" s="10"/>
    </row>
    <row r="34" spans="1:1" x14ac:dyDescent="0.25">
      <c r="A34" s="11" t="s">
        <v>38</v>
      </c>
    </row>
  </sheetData>
  <conditionalFormatting sqref="C12:D21">
    <cfRule type="expression" dxfId="0" priority="1">
      <formula>AND($B12&lt;&gt;"",$D12="")</formula>
    </cfRule>
  </conditionalFormatting>
  <dataValidations count="4">
    <dataValidation type="whole" allowBlank="1" showErrorMessage="1" errorStyle="stop" errorTitle="Times a year" error="A whole number from 0 to 12. Use 0 for a charge made once, at admission." sqref="B25:B32">
      <formula1>0</formula1>
      <formula2>12</formula2>
    </dataValidation>
    <dataValidation type="whole" showErrorMessage="1" errorStyle="stop" errorTitle="Year" error="Type a year, e.g. 2026." sqref="B7">
      <formula1>2000</formula1>
      <formula2>2099</formula2>
    </dataValidation>
    <dataValidation type="whole" showErrorMessage="1" errorStyle="stop" errorTitle="Day" error="Type a day from 1 to 28, so every month has it." sqref="B8">
      <formula1>1</formula1>
      <formula2>28</formula2>
    </dataValidation>
    <dataValidation type="list" allowBlank="1" showErrorMessage="1" errorStyle="stop" errorTitle="How often" error="Pick one from the list. To add your own, such as Termly, add it to the How often table below." sqref="C12:C21">
      <formula1>$A$25:$A$32</formula1>
    </dataValidation>
  </dataValidations>
  <hyperlinks>
    <hyperlink ref="A34" r:id="rId1"/>
  </hyperlinks>
  <printOptions horizontalCentered="1"/>
  <pageMargins left="0.4" right="0.4" top="0.5" bottom="0.6" header="0.3" footer="0.3"/>
  <pageSetup paperSize="9" orientation="portrait" fitToWidth="1" fitToHeight="0"/>
  <headerFooter>
    <oddFooter>&amp;R&amp;8&amp;K5C6880Free template from proems.in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workbookViewId="0" showGridLines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11" width="12" customWidth="1"/>
    <col min="12" max="13" width="13" customWidth="1"/>
    <col min="14" max="14" width="14" customWidth="1"/>
  </cols>
  <sheetData>
    <row r="1" spans="1:1" x14ac:dyDescent="0.25">
      <c r="A1" s="12" t="str">
        <f>Setup!$B$4</f>
        <v>Demo Public School</v>
      </c>
    </row>
    <row r="2" spans="1:1" x14ac:dyDescent="0.25">
      <c r="A2" s="13" t="str">
        <f>"Fee structure   ·   Academic year "&amp;Setup!$B$6</f>
        <v>Fee structure   ·   Academic year 2026-27</v>
      </c>
    </row>
    <row r="3" spans="1:1" x14ac:dyDescent="0.25">
      <c r="A3" s="2" t="s">
        <v>39</v>
      </c>
    </row>
    <row r="4" ht="44" customHeight="1" spans="1:14" x14ac:dyDescent="0.25">
      <c r="A4" s="7" t="s">
        <v>40</v>
      </c>
      <c r="B4" s="6" t="str">
        <f>IF(Setup!$B$12="","",Setup!$B$12)</f>
        <v>Tuition fee</v>
      </c>
      <c r="C4" s="6" t="str">
        <f>IF(Setup!$B$13="","",Setup!$B$13)</f>
        <v>Annual charges</v>
      </c>
      <c r="D4" s="6" t="str">
        <f>IF(Setup!$B$14="","",Setup!$B$14)</f>
        <v>Examination fee</v>
      </c>
      <c r="E4" s="6" t="str">
        <f>IF(Setup!$B$15="","",Setup!$B$15)</f>
        <v>Registration fee</v>
      </c>
      <c r="F4" s="6" t="str">
        <f>IF(Setup!$B$16="","",Setup!$B$16)</f>
        <v>Admission fee</v>
      </c>
      <c r="G4" s="6" t="str">
        <f>IF(Setup!$B$17="","",Setup!$B$17)</f>
        <v>Caution money, refundable</v>
      </c>
      <c r="H4" s="6" t="str">
        <f>IF(Setup!$B$18="","",Setup!$B$18)</f>
        <v/>
      </c>
      <c r="I4" s="6" t="str">
        <f>IF(Setup!$B$19="","",Setup!$B$19)</f>
        <v/>
      </c>
      <c r="J4" s="6" t="str">
        <f>IF(Setup!$B$20="","",Setup!$B$20)</f>
        <v/>
      </c>
      <c r="K4" s="6" t="str">
        <f>IF(Setup!$B$21="","",Setup!$B$21)</f>
        <v/>
      </c>
      <c r="L4" s="6" t="s">
        <v>41</v>
      </c>
      <c r="M4" s="6" t="s">
        <v>27</v>
      </c>
      <c r="N4" s="6" t="s">
        <v>42</v>
      </c>
    </row>
    <row r="5" ht="26" customHeight="1" spans="1:14" x14ac:dyDescent="0.25">
      <c r="A5" s="14" t="s">
        <v>43</v>
      </c>
      <c r="B5" s="15" t="str">
        <f>IF(Setup!$B$12="","",Setup!$C$12&amp;"")</f>
        <v>Monthly</v>
      </c>
      <c r="C5" s="15" t="str">
        <f>IF(Setup!$B$13="","",Setup!$C$13&amp;"")</f>
        <v>Yearly</v>
      </c>
      <c r="D5" s="15" t="str">
        <f>IF(Setup!$B$14="","",Setup!$C$14&amp;"")</f>
        <v>Half-yearly</v>
      </c>
      <c r="E5" s="15" t="str">
        <f>IF(Setup!$B$15="","",Setup!$C$15&amp;"")</f>
        <v>One time, at admission</v>
      </c>
      <c r="F5" s="15" t="str">
        <f>IF(Setup!$B$16="","",Setup!$C$16&amp;"")</f>
        <v>One time, at admission</v>
      </c>
      <c r="G5" s="15" t="str">
        <f>IF(Setup!$B$17="","",Setup!$C$17&amp;"")</f>
        <v>One time, at admission</v>
      </c>
      <c r="H5" s="15" t="str">
        <f>IF(Setup!$B$18="","",Setup!$C$18&amp;"")</f>
        <v/>
      </c>
      <c r="I5" s="15" t="str">
        <f>IF(Setup!$B$19="","",Setup!$C$19&amp;"")</f>
        <v/>
      </c>
      <c r="J5" s="15" t="str">
        <f>IF(Setup!$B$20="","",Setup!$C$20&amp;"")</f>
        <v/>
      </c>
      <c r="K5" s="15" t="str">
        <f>IF(Setup!$B$21="","",Setup!$C$21&amp;"")</f>
        <v/>
      </c>
      <c r="L5" s="16"/>
      <c r="M5" s="16"/>
      <c r="N5" s="16"/>
    </row>
    <row r="6" spans="1:14" x14ac:dyDescent="0.25">
      <c r="A6" s="14"/>
      <c r="B6" s="17">
        <f>IF(Setup!$D$12="",0,Setup!$D$12)</f>
        <v>12</v>
      </c>
      <c r="C6" s="17">
        <f>IF(Setup!$D$13="",0,Setup!$D$13)</f>
        <v>1</v>
      </c>
      <c r="D6" s="17">
        <f>IF(Setup!$D$14="",0,Setup!$D$14)</f>
        <v>2</v>
      </c>
      <c r="E6" s="17">
        <f>IF(Setup!$D$15="",0,Setup!$D$15)</f>
        <v>0</v>
      </c>
      <c r="F6" s="17">
        <f>IF(Setup!$D$16="",0,Setup!$D$16)</f>
        <v>0</v>
      </c>
      <c r="G6" s="17">
        <f>IF(Setup!$D$17="",0,Setup!$D$17)</f>
        <v>0</v>
      </c>
      <c r="H6" s="17">
        <f>IF(Setup!$D$18="",0,Setup!$D$18)</f>
        <v>0</v>
      </c>
      <c r="I6" s="17">
        <f>IF(Setup!$D$19="",0,Setup!$D$19)</f>
        <v>0</v>
      </c>
      <c r="J6" s="17">
        <f>IF(Setup!$D$20="",0,Setup!$D$20)</f>
        <v>0</v>
      </c>
      <c r="K6" s="17">
        <f>IF(Setup!$D$21="",0,Setup!$D$21)</f>
        <v>0</v>
      </c>
      <c r="L6" s="16"/>
      <c r="M6" s="16"/>
      <c r="N6" s="16"/>
    </row>
    <row r="7" spans="1:14" x14ac:dyDescent="0.25">
      <c r="A7" s="4" t="s">
        <v>44</v>
      </c>
      <c r="B7" s="18">
        <v>3000</v>
      </c>
      <c r="C7" s="18">
        <v>6000</v>
      </c>
      <c r="D7" s="18">
        <v>600</v>
      </c>
      <c r="E7" s="18">
        <v>25</v>
      </c>
      <c r="F7" s="18">
        <v>200</v>
      </c>
      <c r="G7" s="18">
        <v>500</v>
      </c>
      <c r="H7" s="18"/>
      <c r="I7" s="18"/>
      <c r="J7" s="18"/>
      <c r="K7" s="18"/>
      <c r="L7" s="19">
        <f>IF($A7="","",SUMPRODUCT($B7:$K7,$B$6:$K$6))</f>
        <v>43200</v>
      </c>
      <c r="M7" s="20">
        <f>IF($A7="","",SUMPRODUCT($B7:$K7,--($B$6:$K$6=0),--($B$5:$K$5&lt;&gt;"")))</f>
        <v>725</v>
      </c>
      <c r="N7" s="19">
        <f>IF($A7="","",L7+M7)</f>
        <v>43925</v>
      </c>
    </row>
    <row r="8" spans="1:14" x14ac:dyDescent="0.25">
      <c r="A8" s="4" t="s">
        <v>45</v>
      </c>
      <c r="B8" s="18">
        <v>3400</v>
      </c>
      <c r="C8" s="18">
        <v>6000</v>
      </c>
      <c r="D8" s="18">
        <v>800</v>
      </c>
      <c r="E8" s="18">
        <v>25</v>
      </c>
      <c r="F8" s="18">
        <v>200</v>
      </c>
      <c r="G8" s="18">
        <v>500</v>
      </c>
      <c r="H8" s="18"/>
      <c r="I8" s="18"/>
      <c r="J8" s="18"/>
      <c r="K8" s="18"/>
      <c r="L8" s="19">
        <f>IF($A8="","",SUMPRODUCT($B8:$K8,$B$6:$K$6))</f>
        <v>48400</v>
      </c>
      <c r="M8" s="20">
        <f>IF($A8="","",SUMPRODUCT($B8:$K8,--($B$6:$K$6=0),--($B$5:$K$5&lt;&gt;"")))</f>
        <v>725</v>
      </c>
      <c r="N8" s="19">
        <f>IF($A8="","",L8+M8)</f>
        <v>49125</v>
      </c>
    </row>
    <row r="9" spans="1:14" x14ac:dyDescent="0.25">
      <c r="A9" s="4" t="s">
        <v>46</v>
      </c>
      <c r="B9" s="18">
        <v>3900</v>
      </c>
      <c r="C9" s="18">
        <v>6000</v>
      </c>
      <c r="D9" s="18">
        <v>1000</v>
      </c>
      <c r="E9" s="18">
        <v>25</v>
      </c>
      <c r="F9" s="18">
        <v>200</v>
      </c>
      <c r="G9" s="18">
        <v>500</v>
      </c>
      <c r="H9" s="18"/>
      <c r="I9" s="18"/>
      <c r="J9" s="18"/>
      <c r="K9" s="18"/>
      <c r="L9" s="19">
        <f>IF($A9="","",SUMPRODUCT($B9:$K9,$B$6:$K$6))</f>
        <v>54800</v>
      </c>
      <c r="M9" s="20">
        <f>IF($A9="","",SUMPRODUCT($B9:$K9,--($B$6:$K$6=0),--($B$5:$K$5&lt;&gt;"")))</f>
        <v>725</v>
      </c>
      <c r="N9" s="19">
        <f>IF($A9="","",L9+M9)</f>
        <v>55525</v>
      </c>
    </row>
    <row r="10" spans="1:14" x14ac:dyDescent="0.25">
      <c r="A10" s="4" t="s">
        <v>47</v>
      </c>
      <c r="B10" s="18">
        <v>4500</v>
      </c>
      <c r="C10" s="18">
        <v>6000</v>
      </c>
      <c r="D10" s="18">
        <v>1200</v>
      </c>
      <c r="E10" s="18">
        <v>25</v>
      </c>
      <c r="F10" s="18">
        <v>200</v>
      </c>
      <c r="G10" s="18">
        <v>500</v>
      </c>
      <c r="H10" s="18"/>
      <c r="I10" s="18"/>
      <c r="J10" s="18"/>
      <c r="K10" s="18"/>
      <c r="L10" s="19">
        <f>IF($A10="","",SUMPRODUCT($B10:$K10,$B$6:$K$6))</f>
        <v>62400</v>
      </c>
      <c r="M10" s="20">
        <f>IF($A10="","",SUMPRODUCT($B10:$K10,--($B$6:$K$6=0),--($B$5:$K$5&lt;&gt;"")))</f>
        <v>725</v>
      </c>
      <c r="N10" s="19">
        <f>IF($A10="","",L10+M10)</f>
        <v>63125</v>
      </c>
    </row>
    <row r="11" spans="1:14" x14ac:dyDescent="0.25">
      <c r="A11" s="4" t="s">
        <v>48</v>
      </c>
      <c r="B11" s="18">
        <v>5200</v>
      </c>
      <c r="C11" s="18">
        <v>6000</v>
      </c>
      <c r="D11" s="18">
        <v>1400</v>
      </c>
      <c r="E11" s="18">
        <v>25</v>
      </c>
      <c r="F11" s="18">
        <v>200</v>
      </c>
      <c r="G11" s="18">
        <v>500</v>
      </c>
      <c r="H11" s="18"/>
      <c r="I11" s="18"/>
      <c r="J11" s="18"/>
      <c r="K11" s="18"/>
      <c r="L11" s="19">
        <f>IF($A11="","",SUMPRODUCT($B11:$K11,$B$6:$K$6))</f>
        <v>71200</v>
      </c>
      <c r="M11" s="20">
        <f>IF($A11="","",SUMPRODUCT($B11:$K11,--($B$6:$K$6=0),--($B$5:$K$5&lt;&gt;"")))</f>
        <v>725</v>
      </c>
      <c r="N11" s="19">
        <f>IF($A11="","",L11+M11)</f>
        <v>71925</v>
      </c>
    </row>
    <row r="12" spans="1:14" x14ac:dyDescent="0.25">
      <c r="A12" s="4" t="s">
        <v>49</v>
      </c>
      <c r="B12" s="18">
        <v>5800</v>
      </c>
      <c r="C12" s="18">
        <v>6000</v>
      </c>
      <c r="D12" s="18">
        <v>1600</v>
      </c>
      <c r="E12" s="18">
        <v>25</v>
      </c>
      <c r="F12" s="18">
        <v>200</v>
      </c>
      <c r="G12" s="18">
        <v>500</v>
      </c>
      <c r="H12" s="18"/>
      <c r="I12" s="18"/>
      <c r="J12" s="18"/>
      <c r="K12" s="18"/>
      <c r="L12" s="19">
        <f>IF($A12="","",SUMPRODUCT($B12:$K12,$B$6:$K$6))</f>
        <v>78800</v>
      </c>
      <c r="M12" s="20">
        <f>IF($A12="","",SUMPRODUCT($B12:$K12,--($B$6:$K$6=0),--($B$5:$K$5&lt;&gt;"")))</f>
        <v>725</v>
      </c>
      <c r="N12" s="19">
        <f>IF($A12="","",L12+M12)</f>
        <v>79525</v>
      </c>
    </row>
    <row r="13" spans="1:14" x14ac:dyDescent="0.25">
      <c r="A13" s="4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9" t="str">
        <f>IF($A13="","",SUMPRODUCT($B13:$K13,$B$6:$K$6))</f>
        <v/>
      </c>
      <c r="M13" s="20" t="str">
        <f>IF($A13="","",SUMPRODUCT($B13:$K13,--($B$6:$K$6=0),--($B$5:$K$5&lt;&gt;"")))</f>
        <v/>
      </c>
      <c r="N13" s="19" t="str">
        <f>IF($A13="","",L13+M13)</f>
        <v/>
      </c>
    </row>
    <row r="14" spans="1:14" x14ac:dyDescent="0.25">
      <c r="A14" s="4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 t="str">
        <f>IF($A14="","",SUMPRODUCT($B14:$K14,$B$6:$K$6))</f>
        <v/>
      </c>
      <c r="M14" s="20" t="str">
        <f>IF($A14="","",SUMPRODUCT($B14:$K14,--($B$6:$K$6=0),--($B$5:$K$5&lt;&gt;"")))</f>
        <v/>
      </c>
      <c r="N14" s="19" t="str">
        <f>IF($A14="","",L14+M14)</f>
        <v/>
      </c>
    </row>
    <row r="15" spans="1:14" x14ac:dyDescent="0.25">
      <c r="A15" s="4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9" t="str">
        <f>IF($A15="","",SUMPRODUCT($B15:$K15,$B$6:$K$6))</f>
        <v/>
      </c>
      <c r="M15" s="20" t="str">
        <f>IF($A15="","",SUMPRODUCT($B15:$K15,--($B$6:$K$6=0),--($B$5:$K$5&lt;&gt;"")))</f>
        <v/>
      </c>
      <c r="N15" s="19" t="str">
        <f>IF($A15="","",L15+M15)</f>
        <v/>
      </c>
    </row>
    <row r="16" spans="1:14" x14ac:dyDescent="0.25">
      <c r="A16" s="4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9" t="str">
        <f>IF($A16="","",SUMPRODUCT($B16:$K16,$B$6:$K$6))</f>
        <v/>
      </c>
      <c r="M16" s="20" t="str">
        <f>IF($A16="","",SUMPRODUCT($B16:$K16,--($B$6:$K$6=0),--($B$5:$K$5&lt;&gt;"")))</f>
        <v/>
      </c>
      <c r="N16" s="19" t="str">
        <f>IF($A16="","",L16+M16)</f>
        <v/>
      </c>
    </row>
    <row r="17" spans="1:14" x14ac:dyDescent="0.25">
      <c r="A17" s="4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9" t="str">
        <f>IF($A17="","",SUMPRODUCT($B17:$K17,$B$6:$K$6))</f>
        <v/>
      </c>
      <c r="M17" s="20" t="str">
        <f>IF($A17="","",SUMPRODUCT($B17:$K17,--($B$6:$K$6=0),--($B$5:$K$5&lt;&gt;"")))</f>
        <v/>
      </c>
      <c r="N17" s="19" t="str">
        <f>IF($A17="","",L17+M17)</f>
        <v/>
      </c>
    </row>
    <row r="18" spans="1:14" x14ac:dyDescent="0.25">
      <c r="A18" s="4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9" t="str">
        <f>IF($A18="","",SUMPRODUCT($B18:$K18,$B$6:$K$6))</f>
        <v/>
      </c>
      <c r="M18" s="20" t="str">
        <f>IF($A18="","",SUMPRODUCT($B18:$K18,--($B$6:$K$6=0),--($B$5:$K$5&lt;&gt;"")))</f>
        <v/>
      </c>
      <c r="N18" s="19" t="str">
        <f>IF($A18="","",L18+M18)</f>
        <v/>
      </c>
    </row>
    <row r="19" spans="1:14" x14ac:dyDescent="0.25">
      <c r="A19" s="4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9" t="str">
        <f>IF($A19="","",SUMPRODUCT($B19:$K19,$B$6:$K$6))</f>
        <v/>
      </c>
      <c r="M19" s="20" t="str">
        <f>IF($A19="","",SUMPRODUCT($B19:$K19,--($B$6:$K$6=0),--($B$5:$K$5&lt;&gt;"")))</f>
        <v/>
      </c>
      <c r="N19" s="19" t="str">
        <f>IF($A19="","",L19+M19)</f>
        <v/>
      </c>
    </row>
    <row r="20" spans="1:14" x14ac:dyDescent="0.25">
      <c r="A20" s="4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9" t="str">
        <f>IF($A20="","",SUMPRODUCT($B20:$K20,$B$6:$K$6))</f>
        <v/>
      </c>
      <c r="M20" s="20" t="str">
        <f>IF($A20="","",SUMPRODUCT($B20:$K20,--($B$6:$K$6=0),--($B$5:$K$5&lt;&gt;"")))</f>
        <v/>
      </c>
      <c r="N20" s="19" t="str">
        <f>IF($A20="","",L20+M20)</f>
        <v/>
      </c>
    </row>
    <row r="21" spans="1:14" x14ac:dyDescent="0.25">
      <c r="A21" s="4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9" t="str">
        <f>IF($A21="","",SUMPRODUCT($B21:$K21,$B$6:$K$6))</f>
        <v/>
      </c>
      <c r="M21" s="20" t="str">
        <f>IF($A21="","",SUMPRODUCT($B21:$K21,--($B$6:$K$6=0),--($B$5:$K$5&lt;&gt;"")))</f>
        <v/>
      </c>
      <c r="N21" s="19" t="str">
        <f>IF($A21="","",L21+M21)</f>
        <v/>
      </c>
    </row>
    <row r="22" spans="1:14" x14ac:dyDescent="0.25">
      <c r="A22" s="4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9" t="str">
        <f>IF($A22="","",SUMPRODUCT($B22:$K22,$B$6:$K$6))</f>
        <v/>
      </c>
      <c r="M22" s="20" t="str">
        <f>IF($A22="","",SUMPRODUCT($B22:$K22,--($B$6:$K$6=0),--($B$5:$K$5&lt;&gt;"")))</f>
        <v/>
      </c>
      <c r="N22" s="19" t="str">
        <f>IF($A22="","",L22+M22)</f>
        <v/>
      </c>
    </row>
    <row r="23" spans="1:14" x14ac:dyDescent="0.25">
      <c r="A23" s="4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9" t="str">
        <f>IF($A23="","",SUMPRODUCT($B23:$K23,$B$6:$K$6))</f>
        <v/>
      </c>
      <c r="M23" s="20" t="str">
        <f>IF($A23="","",SUMPRODUCT($B23:$K23,--($B$6:$K$6=0),--($B$5:$K$5&lt;&gt;"")))</f>
        <v/>
      </c>
      <c r="N23" s="19" t="str">
        <f>IF($A23="","",L23+M23)</f>
        <v/>
      </c>
    </row>
    <row r="24" spans="1:14" x14ac:dyDescent="0.25">
      <c r="A24" s="4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9" t="str">
        <f>IF($A24="","",SUMPRODUCT($B24:$K24,$B$6:$K$6))</f>
        <v/>
      </c>
      <c r="M24" s="20" t="str">
        <f>IF($A24="","",SUMPRODUCT($B24:$K24,--($B$6:$K$6=0),--($B$5:$K$5&lt;&gt;"")))</f>
        <v/>
      </c>
      <c r="N24" s="19" t="str">
        <f>IF($A24="","",L24+M24)</f>
        <v/>
      </c>
    </row>
    <row r="25" spans="1:14" x14ac:dyDescent="0.25">
      <c r="A25" s="4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9" t="str">
        <f>IF($A25="","",SUMPRODUCT($B25:$K25,$B$6:$K$6))</f>
        <v/>
      </c>
      <c r="M25" s="20" t="str">
        <f>IF($A25="","",SUMPRODUCT($B25:$K25,--($B$6:$K$6=0),--($B$5:$K$5&lt;&gt;"")))</f>
        <v/>
      </c>
      <c r="N25" s="19" t="str">
        <f>IF($A25="","",L25+M25)</f>
        <v/>
      </c>
    </row>
    <row r="26" spans="1:14" x14ac:dyDescent="0.25">
      <c r="A26" s="4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9" t="str">
        <f>IF($A26="","",SUMPRODUCT($B26:$K26,$B$6:$K$6))</f>
        <v/>
      </c>
      <c r="M26" s="20" t="str">
        <f>IF($A26="","",SUMPRODUCT($B26:$K26,--($B$6:$K$6=0),--($B$5:$K$5&lt;&gt;"")))</f>
        <v/>
      </c>
      <c r="N26" s="19" t="str">
        <f>IF($A26="","",L26+M26)</f>
        <v/>
      </c>
    </row>
    <row r="28" spans="1:1" x14ac:dyDescent="0.25">
      <c r="A28" s="11" t="s">
        <v>38</v>
      </c>
    </row>
  </sheetData>
  <mergeCells count="4">
    <mergeCell ref="A5:A6"/>
    <mergeCell ref="L5:L6"/>
    <mergeCell ref="M5:M6"/>
    <mergeCell ref="N5:N6"/>
  </mergeCells>
  <conditionalFormatting sqref="B6:K6">
    <cfRule type="expression" dxfId="1" priority="1">
      <formula>B$4=""</formula>
    </cfRule>
  </conditionalFormatting>
  <conditionalFormatting sqref="B7:K26">
    <cfRule type="expression" dxfId="2" priority="1">
      <formula>AND(B$4="",B7&lt;&gt;"")</formula>
    </cfRule>
  </conditionalFormatting>
  <dataValidations count="1">
    <dataValidation type="whole" operator="greaterThanOrEqual" allowBlank="1" showErrorMessage="1" errorStyle="stop" errorTitle="Amount" error="Type the amount in whole rupees, per charge: a month's tuition for a monthly head, a half-year's for a half-yearly one." sqref="B7:K26">
      <formula1>0</formula1>
    </dataValidation>
  </dataValidations>
  <hyperlinks>
    <hyperlink ref="A28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workbookViewId="0" showGridLines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13" width="11" customWidth="1"/>
    <col min="14" max="15" width="13" customWidth="1"/>
  </cols>
  <sheetData>
    <row r="1" spans="1:1" x14ac:dyDescent="0.25">
      <c r="A1" s="12" t="str">
        <f>Setup!$B$4</f>
        <v>Demo Public School</v>
      </c>
    </row>
    <row r="2" spans="1:1" x14ac:dyDescent="0.25">
      <c r="A2" s="13" t="str">
        <f>"Fee instalments   ·   Academic year "&amp;Setup!$B$6</f>
        <v>Fee instalments   ·   Academic year 2026-27</v>
      </c>
    </row>
    <row r="3" spans="1:6" x14ac:dyDescent="0.25">
      <c r="A3" s="3" t="s">
        <v>50</v>
      </c>
      <c r="B3" s="4" t="s">
        <v>37</v>
      </c>
      <c r="C3" s="4"/>
      <c r="D3" s="21" t="s">
        <v>51</v>
      </c>
      <c r="E3" s="21"/>
      <c r="F3" s="22">
        <f>IFERROR(INDEX({12,4,2,1},MATCH($B$3,{"Monthly","Quarterly","Half-yearly","Yearly"},0)),4)</f>
        <v>4</v>
      </c>
    </row>
    <row r="4" spans="1:1" x14ac:dyDescent="0.25">
      <c r="A4" s="2" t="s">
        <v>52</v>
      </c>
    </row>
    <row r="5" spans="2:13" x14ac:dyDescent="0.25">
      <c r="B5" s="23" t="str">
        <f>IF(1&gt;$F$3,"","Instalment 1")</f>
        <v>Instalment 1</v>
      </c>
      <c r="C5" s="23" t="str">
        <f>IF(2&gt;$F$3,"","Instalment 2")</f>
        <v>Instalment 2</v>
      </c>
      <c r="D5" s="23" t="str">
        <f>IF(3&gt;$F$3,"","Instalment 3")</f>
        <v>Instalment 3</v>
      </c>
      <c r="E5" s="23" t="str">
        <f>IF(4&gt;$F$3,"","Instalment 4")</f>
        <v>Instalment 4</v>
      </c>
      <c r="F5" s="23" t="str">
        <f>IF(5&gt;$F$3,"","Instalment 5")</f>
        <v/>
      </c>
      <c r="G5" s="23" t="str">
        <f>IF(6&gt;$F$3,"","Instalment 6")</f>
        <v/>
      </c>
      <c r="H5" s="23" t="str">
        <f>IF(7&gt;$F$3,"","Instalment 7")</f>
        <v/>
      </c>
      <c r="I5" s="23" t="str">
        <f>IF(8&gt;$F$3,"","Instalment 8")</f>
        <v/>
      </c>
      <c r="J5" s="23" t="str">
        <f>IF(9&gt;$F$3,"","Instalment 9")</f>
        <v/>
      </c>
      <c r="K5" s="23" t="str">
        <f>IF(10&gt;$F$3,"","Instalment 10")</f>
        <v/>
      </c>
      <c r="L5" s="23" t="str">
        <f>IF(11&gt;$F$3,"","Instalment 11")</f>
        <v/>
      </c>
      <c r="M5" s="23" t="str">
        <f>IF(12&gt;$F$3,"","Instalment 12")</f>
        <v/>
      </c>
    </row>
    <row r="6" ht="32" customHeight="1" spans="1:15" x14ac:dyDescent="0.25">
      <c r="A6" s="7" t="s">
        <v>40</v>
      </c>
      <c r="B6" s="24">
        <f>IF(1&gt;$F$3,"",DATE(Setup!$B$7,4+(1-1)*12/$F$3,Setup!$B$8))</f>
        <v>46122</v>
      </c>
      <c r="C6" s="24">
        <f>IF(2&gt;$F$3,"",DATE(Setup!$B$7,4+(2-1)*12/$F$3,Setup!$B$8))</f>
        <v>46213</v>
      </c>
      <c r="D6" s="24">
        <f>IF(3&gt;$F$3,"",DATE(Setup!$B$7,4+(3-1)*12/$F$3,Setup!$B$8))</f>
        <v>46305</v>
      </c>
      <c r="E6" s="24">
        <f>IF(4&gt;$F$3,"",DATE(Setup!$B$7,4+(4-1)*12/$F$3,Setup!$B$8))</f>
        <v>46397</v>
      </c>
      <c r="F6" s="24" t="str">
        <f>IF(5&gt;$F$3,"",DATE(Setup!$B$7,4+(5-1)*12/$F$3,Setup!$B$8))</f>
        <v/>
      </c>
      <c r="G6" s="24" t="str">
        <f>IF(6&gt;$F$3,"",DATE(Setup!$B$7,4+(6-1)*12/$F$3,Setup!$B$8))</f>
        <v/>
      </c>
      <c r="H6" s="24" t="str">
        <f>IF(7&gt;$F$3,"",DATE(Setup!$B$7,4+(7-1)*12/$F$3,Setup!$B$8))</f>
        <v/>
      </c>
      <c r="I6" s="24" t="str">
        <f>IF(8&gt;$F$3,"",DATE(Setup!$B$7,4+(8-1)*12/$F$3,Setup!$B$8))</f>
        <v/>
      </c>
      <c r="J6" s="24" t="str">
        <f>IF(9&gt;$F$3,"",DATE(Setup!$B$7,4+(9-1)*12/$F$3,Setup!$B$8))</f>
        <v/>
      </c>
      <c r="K6" s="24" t="str">
        <f>IF(10&gt;$F$3,"",DATE(Setup!$B$7,4+(10-1)*12/$F$3,Setup!$B$8))</f>
        <v/>
      </c>
      <c r="L6" s="24" t="str">
        <f>IF(11&gt;$F$3,"",DATE(Setup!$B$7,4+(11-1)*12/$F$3,Setup!$B$8))</f>
        <v/>
      </c>
      <c r="M6" s="24" t="str">
        <f>IF(12&gt;$F$3,"",DATE(Setup!$B$7,4+(12-1)*12/$F$3,Setup!$B$8))</f>
        <v/>
      </c>
      <c r="N6" s="6" t="s">
        <v>41</v>
      </c>
      <c r="O6" s="6" t="s">
        <v>53</v>
      </c>
    </row>
    <row r="7" spans="1:15" x14ac:dyDescent="0.25">
      <c r="A7" s="25" t="str">
        <f>IF('Fee structure'!A7="","",'Fee structure'!A7)</f>
        <v>Nursery to UKG</v>
      </c>
      <c r="B7" s="26">
        <f>IF(OR($A7="",1&gt;$F$3),"",SUMPRODUCT('Fee structure'!$B7:$K7,ROUNDUP(1*'Fee structure'!$B$6:$K$6/$F$3,0)-ROUNDUP((1-1)*'Fee structure'!$B$6:$K$6/$F$3,0)))</f>
        <v>15600</v>
      </c>
      <c r="C7" s="26">
        <f>IF(OR($A7="",2&gt;$F$3),"",SUMPRODUCT('Fee structure'!$B7:$K7,ROUNDUP(2*'Fee structure'!$B$6:$K$6/$F$3,0)-ROUNDUP((2-1)*'Fee structure'!$B$6:$K$6/$F$3,0)))</f>
        <v>9000</v>
      </c>
      <c r="D7" s="26">
        <f>IF(OR($A7="",3&gt;$F$3),"",SUMPRODUCT('Fee structure'!$B7:$K7,ROUNDUP(3*'Fee structure'!$B$6:$K$6/$F$3,0)-ROUNDUP((3-1)*'Fee structure'!$B$6:$K$6/$F$3,0)))</f>
        <v>9600</v>
      </c>
      <c r="E7" s="26">
        <f>IF(OR($A7="",4&gt;$F$3),"",SUMPRODUCT('Fee structure'!$B7:$K7,ROUNDUP(4*'Fee structure'!$B$6:$K$6/$F$3,0)-ROUNDUP((4-1)*'Fee structure'!$B$6:$K$6/$F$3,0)))</f>
        <v>9000</v>
      </c>
      <c r="F7" s="26" t="str">
        <f>IF(OR($A7="",5&gt;$F$3),"",SUMPRODUCT('Fee structure'!$B7:$K7,ROUNDUP(5*'Fee structure'!$B$6:$K$6/$F$3,0)-ROUNDUP((5-1)*'Fee structure'!$B$6:$K$6/$F$3,0)))</f>
        <v/>
      </c>
      <c r="G7" s="26" t="str">
        <f>IF(OR($A7="",6&gt;$F$3),"",SUMPRODUCT('Fee structure'!$B7:$K7,ROUNDUP(6*'Fee structure'!$B$6:$K$6/$F$3,0)-ROUNDUP((6-1)*'Fee structure'!$B$6:$K$6/$F$3,0)))</f>
        <v/>
      </c>
      <c r="H7" s="26" t="str">
        <f>IF(OR($A7="",7&gt;$F$3),"",SUMPRODUCT('Fee structure'!$B7:$K7,ROUNDUP(7*'Fee structure'!$B$6:$K$6/$F$3,0)-ROUNDUP((7-1)*'Fee structure'!$B$6:$K$6/$F$3,0)))</f>
        <v/>
      </c>
      <c r="I7" s="26" t="str">
        <f>IF(OR($A7="",8&gt;$F$3),"",SUMPRODUCT('Fee structure'!$B7:$K7,ROUNDUP(8*'Fee structure'!$B$6:$K$6/$F$3,0)-ROUNDUP((8-1)*'Fee structure'!$B$6:$K$6/$F$3,0)))</f>
        <v/>
      </c>
      <c r="J7" s="26" t="str">
        <f>IF(OR($A7="",9&gt;$F$3),"",SUMPRODUCT('Fee structure'!$B7:$K7,ROUNDUP(9*'Fee structure'!$B$6:$K$6/$F$3,0)-ROUNDUP((9-1)*'Fee structure'!$B$6:$K$6/$F$3,0)))</f>
        <v/>
      </c>
      <c r="K7" s="26" t="str">
        <f>IF(OR($A7="",10&gt;$F$3),"",SUMPRODUCT('Fee structure'!$B7:$K7,ROUNDUP(10*'Fee structure'!$B$6:$K$6/$F$3,0)-ROUNDUP((10-1)*'Fee structure'!$B$6:$K$6/$F$3,0)))</f>
        <v/>
      </c>
      <c r="L7" s="26" t="str">
        <f>IF(OR($A7="",11&gt;$F$3),"",SUMPRODUCT('Fee structure'!$B7:$K7,ROUNDUP(11*'Fee structure'!$B$6:$K$6/$F$3,0)-ROUNDUP((11-1)*'Fee structure'!$B$6:$K$6/$F$3,0)))</f>
        <v/>
      </c>
      <c r="M7" s="26" t="str">
        <f>IF(OR($A7="",12&gt;$F$3),"",SUMPRODUCT('Fee structure'!$B7:$K7,ROUNDUP(12*'Fee structure'!$B$6:$K$6/$F$3,0)-ROUNDUP((12-1)*'Fee structure'!$B$6:$K$6/$F$3,0)))</f>
        <v/>
      </c>
      <c r="N7" s="27">
        <f>IF($A7="","",SUM(B7:M7))</f>
        <v>43200</v>
      </c>
      <c r="O7" s="28">
        <f>IF($A7="","",'Fee structure'!M7)</f>
        <v>725</v>
      </c>
    </row>
    <row r="8" spans="1:15" x14ac:dyDescent="0.25">
      <c r="A8" s="25" t="str">
        <f>IF('Fee structure'!A8="","",'Fee structure'!A8)</f>
        <v>I and II</v>
      </c>
      <c r="B8" s="26">
        <f>IF(OR($A8="",1&gt;$F$3),"",SUMPRODUCT('Fee structure'!$B8:$K8,ROUNDUP(1*'Fee structure'!$B$6:$K$6/$F$3,0)-ROUNDUP((1-1)*'Fee structure'!$B$6:$K$6/$F$3,0)))</f>
        <v>17000</v>
      </c>
      <c r="C8" s="26">
        <f>IF(OR($A8="",2&gt;$F$3),"",SUMPRODUCT('Fee structure'!$B8:$K8,ROUNDUP(2*'Fee structure'!$B$6:$K$6/$F$3,0)-ROUNDUP((2-1)*'Fee structure'!$B$6:$K$6/$F$3,0)))</f>
        <v>10200</v>
      </c>
      <c r="D8" s="26">
        <f>IF(OR($A8="",3&gt;$F$3),"",SUMPRODUCT('Fee structure'!$B8:$K8,ROUNDUP(3*'Fee structure'!$B$6:$K$6/$F$3,0)-ROUNDUP((3-1)*'Fee structure'!$B$6:$K$6/$F$3,0)))</f>
        <v>11000</v>
      </c>
      <c r="E8" s="26">
        <f>IF(OR($A8="",4&gt;$F$3),"",SUMPRODUCT('Fee structure'!$B8:$K8,ROUNDUP(4*'Fee structure'!$B$6:$K$6/$F$3,0)-ROUNDUP((4-1)*'Fee structure'!$B$6:$K$6/$F$3,0)))</f>
        <v>10200</v>
      </c>
      <c r="F8" s="26" t="str">
        <f>IF(OR($A8="",5&gt;$F$3),"",SUMPRODUCT('Fee structure'!$B8:$K8,ROUNDUP(5*'Fee structure'!$B$6:$K$6/$F$3,0)-ROUNDUP((5-1)*'Fee structure'!$B$6:$K$6/$F$3,0)))</f>
        <v/>
      </c>
      <c r="G8" s="26" t="str">
        <f>IF(OR($A8="",6&gt;$F$3),"",SUMPRODUCT('Fee structure'!$B8:$K8,ROUNDUP(6*'Fee structure'!$B$6:$K$6/$F$3,0)-ROUNDUP((6-1)*'Fee structure'!$B$6:$K$6/$F$3,0)))</f>
        <v/>
      </c>
      <c r="H8" s="26" t="str">
        <f>IF(OR($A8="",7&gt;$F$3),"",SUMPRODUCT('Fee structure'!$B8:$K8,ROUNDUP(7*'Fee structure'!$B$6:$K$6/$F$3,0)-ROUNDUP((7-1)*'Fee structure'!$B$6:$K$6/$F$3,0)))</f>
        <v/>
      </c>
      <c r="I8" s="26" t="str">
        <f>IF(OR($A8="",8&gt;$F$3),"",SUMPRODUCT('Fee structure'!$B8:$K8,ROUNDUP(8*'Fee structure'!$B$6:$K$6/$F$3,0)-ROUNDUP((8-1)*'Fee structure'!$B$6:$K$6/$F$3,0)))</f>
        <v/>
      </c>
      <c r="J8" s="26" t="str">
        <f>IF(OR($A8="",9&gt;$F$3),"",SUMPRODUCT('Fee structure'!$B8:$K8,ROUNDUP(9*'Fee structure'!$B$6:$K$6/$F$3,0)-ROUNDUP((9-1)*'Fee structure'!$B$6:$K$6/$F$3,0)))</f>
        <v/>
      </c>
      <c r="K8" s="26" t="str">
        <f>IF(OR($A8="",10&gt;$F$3),"",SUMPRODUCT('Fee structure'!$B8:$K8,ROUNDUP(10*'Fee structure'!$B$6:$K$6/$F$3,0)-ROUNDUP((10-1)*'Fee structure'!$B$6:$K$6/$F$3,0)))</f>
        <v/>
      </c>
      <c r="L8" s="26" t="str">
        <f>IF(OR($A8="",11&gt;$F$3),"",SUMPRODUCT('Fee structure'!$B8:$K8,ROUNDUP(11*'Fee structure'!$B$6:$K$6/$F$3,0)-ROUNDUP((11-1)*'Fee structure'!$B$6:$K$6/$F$3,0)))</f>
        <v/>
      </c>
      <c r="M8" s="26" t="str">
        <f>IF(OR($A8="",12&gt;$F$3),"",SUMPRODUCT('Fee structure'!$B8:$K8,ROUNDUP(12*'Fee structure'!$B$6:$K$6/$F$3,0)-ROUNDUP((12-1)*'Fee structure'!$B$6:$K$6/$F$3,0)))</f>
        <v/>
      </c>
      <c r="N8" s="27">
        <f>IF($A8="","",SUM(B8:M8))</f>
        <v>48400</v>
      </c>
      <c r="O8" s="28">
        <f>IF($A8="","",'Fee structure'!M8)</f>
        <v>725</v>
      </c>
    </row>
    <row r="9" spans="1:15" x14ac:dyDescent="0.25">
      <c r="A9" s="25" t="str">
        <f>IF('Fee structure'!A9="","",'Fee structure'!A9)</f>
        <v>III to V</v>
      </c>
      <c r="B9" s="26">
        <f>IF(OR($A9="",1&gt;$F$3),"",SUMPRODUCT('Fee structure'!$B9:$K9,ROUNDUP(1*'Fee structure'!$B$6:$K$6/$F$3,0)-ROUNDUP((1-1)*'Fee structure'!$B$6:$K$6/$F$3,0)))</f>
        <v>18700</v>
      </c>
      <c r="C9" s="26">
        <f>IF(OR($A9="",2&gt;$F$3),"",SUMPRODUCT('Fee structure'!$B9:$K9,ROUNDUP(2*'Fee structure'!$B$6:$K$6/$F$3,0)-ROUNDUP((2-1)*'Fee structure'!$B$6:$K$6/$F$3,0)))</f>
        <v>11700</v>
      </c>
      <c r="D9" s="26">
        <f>IF(OR($A9="",3&gt;$F$3),"",SUMPRODUCT('Fee structure'!$B9:$K9,ROUNDUP(3*'Fee structure'!$B$6:$K$6/$F$3,0)-ROUNDUP((3-1)*'Fee structure'!$B$6:$K$6/$F$3,0)))</f>
        <v>12700</v>
      </c>
      <c r="E9" s="26">
        <f>IF(OR($A9="",4&gt;$F$3),"",SUMPRODUCT('Fee structure'!$B9:$K9,ROUNDUP(4*'Fee structure'!$B$6:$K$6/$F$3,0)-ROUNDUP((4-1)*'Fee structure'!$B$6:$K$6/$F$3,0)))</f>
        <v>11700</v>
      </c>
      <c r="F9" s="26" t="str">
        <f>IF(OR($A9="",5&gt;$F$3),"",SUMPRODUCT('Fee structure'!$B9:$K9,ROUNDUP(5*'Fee structure'!$B$6:$K$6/$F$3,0)-ROUNDUP((5-1)*'Fee structure'!$B$6:$K$6/$F$3,0)))</f>
        <v/>
      </c>
      <c r="G9" s="26" t="str">
        <f>IF(OR($A9="",6&gt;$F$3),"",SUMPRODUCT('Fee structure'!$B9:$K9,ROUNDUP(6*'Fee structure'!$B$6:$K$6/$F$3,0)-ROUNDUP((6-1)*'Fee structure'!$B$6:$K$6/$F$3,0)))</f>
        <v/>
      </c>
      <c r="H9" s="26" t="str">
        <f>IF(OR($A9="",7&gt;$F$3),"",SUMPRODUCT('Fee structure'!$B9:$K9,ROUNDUP(7*'Fee structure'!$B$6:$K$6/$F$3,0)-ROUNDUP((7-1)*'Fee structure'!$B$6:$K$6/$F$3,0)))</f>
        <v/>
      </c>
      <c r="I9" s="26" t="str">
        <f>IF(OR($A9="",8&gt;$F$3),"",SUMPRODUCT('Fee structure'!$B9:$K9,ROUNDUP(8*'Fee structure'!$B$6:$K$6/$F$3,0)-ROUNDUP((8-1)*'Fee structure'!$B$6:$K$6/$F$3,0)))</f>
        <v/>
      </c>
      <c r="J9" s="26" t="str">
        <f>IF(OR($A9="",9&gt;$F$3),"",SUMPRODUCT('Fee structure'!$B9:$K9,ROUNDUP(9*'Fee structure'!$B$6:$K$6/$F$3,0)-ROUNDUP((9-1)*'Fee structure'!$B$6:$K$6/$F$3,0)))</f>
        <v/>
      </c>
      <c r="K9" s="26" t="str">
        <f>IF(OR($A9="",10&gt;$F$3),"",SUMPRODUCT('Fee structure'!$B9:$K9,ROUNDUP(10*'Fee structure'!$B$6:$K$6/$F$3,0)-ROUNDUP((10-1)*'Fee structure'!$B$6:$K$6/$F$3,0)))</f>
        <v/>
      </c>
      <c r="L9" s="26" t="str">
        <f>IF(OR($A9="",11&gt;$F$3),"",SUMPRODUCT('Fee structure'!$B9:$K9,ROUNDUP(11*'Fee structure'!$B$6:$K$6/$F$3,0)-ROUNDUP((11-1)*'Fee structure'!$B$6:$K$6/$F$3,0)))</f>
        <v/>
      </c>
      <c r="M9" s="26" t="str">
        <f>IF(OR($A9="",12&gt;$F$3),"",SUMPRODUCT('Fee structure'!$B9:$K9,ROUNDUP(12*'Fee structure'!$B$6:$K$6/$F$3,0)-ROUNDUP((12-1)*'Fee structure'!$B$6:$K$6/$F$3,0)))</f>
        <v/>
      </c>
      <c r="N9" s="27">
        <f>IF($A9="","",SUM(B9:M9))</f>
        <v>54800</v>
      </c>
      <c r="O9" s="28">
        <f>IF($A9="","",'Fee structure'!M9)</f>
        <v>725</v>
      </c>
    </row>
    <row r="10" spans="1:15" x14ac:dyDescent="0.25">
      <c r="A10" s="25" t="str">
        <f>IF('Fee structure'!A10="","",'Fee structure'!A10)</f>
        <v>VI to VIII</v>
      </c>
      <c r="B10" s="26">
        <f>IF(OR($A10="",1&gt;$F$3),"",SUMPRODUCT('Fee structure'!$B10:$K10,ROUNDUP(1*'Fee structure'!$B$6:$K$6/$F$3,0)-ROUNDUP((1-1)*'Fee structure'!$B$6:$K$6/$F$3,0)))</f>
        <v>20700</v>
      </c>
      <c r="C10" s="26">
        <f>IF(OR($A10="",2&gt;$F$3),"",SUMPRODUCT('Fee structure'!$B10:$K10,ROUNDUP(2*'Fee structure'!$B$6:$K$6/$F$3,0)-ROUNDUP((2-1)*'Fee structure'!$B$6:$K$6/$F$3,0)))</f>
        <v>13500</v>
      </c>
      <c r="D10" s="26">
        <f>IF(OR($A10="",3&gt;$F$3),"",SUMPRODUCT('Fee structure'!$B10:$K10,ROUNDUP(3*'Fee structure'!$B$6:$K$6/$F$3,0)-ROUNDUP((3-1)*'Fee structure'!$B$6:$K$6/$F$3,0)))</f>
        <v>14700</v>
      </c>
      <c r="E10" s="26">
        <f>IF(OR($A10="",4&gt;$F$3),"",SUMPRODUCT('Fee structure'!$B10:$K10,ROUNDUP(4*'Fee structure'!$B$6:$K$6/$F$3,0)-ROUNDUP((4-1)*'Fee structure'!$B$6:$K$6/$F$3,0)))</f>
        <v>13500</v>
      </c>
      <c r="F10" s="26" t="str">
        <f>IF(OR($A10="",5&gt;$F$3),"",SUMPRODUCT('Fee structure'!$B10:$K10,ROUNDUP(5*'Fee structure'!$B$6:$K$6/$F$3,0)-ROUNDUP((5-1)*'Fee structure'!$B$6:$K$6/$F$3,0)))</f>
        <v/>
      </c>
      <c r="G10" s="26" t="str">
        <f>IF(OR($A10="",6&gt;$F$3),"",SUMPRODUCT('Fee structure'!$B10:$K10,ROUNDUP(6*'Fee structure'!$B$6:$K$6/$F$3,0)-ROUNDUP((6-1)*'Fee structure'!$B$6:$K$6/$F$3,0)))</f>
        <v/>
      </c>
      <c r="H10" s="26" t="str">
        <f>IF(OR($A10="",7&gt;$F$3),"",SUMPRODUCT('Fee structure'!$B10:$K10,ROUNDUP(7*'Fee structure'!$B$6:$K$6/$F$3,0)-ROUNDUP((7-1)*'Fee structure'!$B$6:$K$6/$F$3,0)))</f>
        <v/>
      </c>
      <c r="I10" s="26" t="str">
        <f>IF(OR($A10="",8&gt;$F$3),"",SUMPRODUCT('Fee structure'!$B10:$K10,ROUNDUP(8*'Fee structure'!$B$6:$K$6/$F$3,0)-ROUNDUP((8-1)*'Fee structure'!$B$6:$K$6/$F$3,0)))</f>
        <v/>
      </c>
      <c r="J10" s="26" t="str">
        <f>IF(OR($A10="",9&gt;$F$3),"",SUMPRODUCT('Fee structure'!$B10:$K10,ROUNDUP(9*'Fee structure'!$B$6:$K$6/$F$3,0)-ROUNDUP((9-1)*'Fee structure'!$B$6:$K$6/$F$3,0)))</f>
        <v/>
      </c>
      <c r="K10" s="26" t="str">
        <f>IF(OR($A10="",10&gt;$F$3),"",SUMPRODUCT('Fee structure'!$B10:$K10,ROUNDUP(10*'Fee structure'!$B$6:$K$6/$F$3,0)-ROUNDUP((10-1)*'Fee structure'!$B$6:$K$6/$F$3,0)))</f>
        <v/>
      </c>
      <c r="L10" s="26" t="str">
        <f>IF(OR($A10="",11&gt;$F$3),"",SUMPRODUCT('Fee structure'!$B10:$K10,ROUNDUP(11*'Fee structure'!$B$6:$K$6/$F$3,0)-ROUNDUP((11-1)*'Fee structure'!$B$6:$K$6/$F$3,0)))</f>
        <v/>
      </c>
      <c r="M10" s="26" t="str">
        <f>IF(OR($A10="",12&gt;$F$3),"",SUMPRODUCT('Fee structure'!$B10:$K10,ROUNDUP(12*'Fee structure'!$B$6:$K$6/$F$3,0)-ROUNDUP((12-1)*'Fee structure'!$B$6:$K$6/$F$3,0)))</f>
        <v/>
      </c>
      <c r="N10" s="27">
        <f>IF($A10="","",SUM(B10:M10))</f>
        <v>62400</v>
      </c>
      <c r="O10" s="28">
        <f>IF($A10="","",'Fee structure'!M10)</f>
        <v>725</v>
      </c>
    </row>
    <row r="11" spans="1:15" x14ac:dyDescent="0.25">
      <c r="A11" s="25" t="str">
        <f>IF('Fee structure'!A11="","",'Fee structure'!A11)</f>
        <v>IX and X</v>
      </c>
      <c r="B11" s="26">
        <f>IF(OR($A11="",1&gt;$F$3),"",SUMPRODUCT('Fee structure'!$B11:$K11,ROUNDUP(1*'Fee structure'!$B$6:$K$6/$F$3,0)-ROUNDUP((1-1)*'Fee structure'!$B$6:$K$6/$F$3,0)))</f>
        <v>23000</v>
      </c>
      <c r="C11" s="26">
        <f>IF(OR($A11="",2&gt;$F$3),"",SUMPRODUCT('Fee structure'!$B11:$K11,ROUNDUP(2*'Fee structure'!$B$6:$K$6/$F$3,0)-ROUNDUP((2-1)*'Fee structure'!$B$6:$K$6/$F$3,0)))</f>
        <v>15600</v>
      </c>
      <c r="D11" s="26">
        <f>IF(OR($A11="",3&gt;$F$3),"",SUMPRODUCT('Fee structure'!$B11:$K11,ROUNDUP(3*'Fee structure'!$B$6:$K$6/$F$3,0)-ROUNDUP((3-1)*'Fee structure'!$B$6:$K$6/$F$3,0)))</f>
        <v>17000</v>
      </c>
      <c r="E11" s="26">
        <f>IF(OR($A11="",4&gt;$F$3),"",SUMPRODUCT('Fee structure'!$B11:$K11,ROUNDUP(4*'Fee structure'!$B$6:$K$6/$F$3,0)-ROUNDUP((4-1)*'Fee structure'!$B$6:$K$6/$F$3,0)))</f>
        <v>15600</v>
      </c>
      <c r="F11" s="26" t="str">
        <f>IF(OR($A11="",5&gt;$F$3),"",SUMPRODUCT('Fee structure'!$B11:$K11,ROUNDUP(5*'Fee structure'!$B$6:$K$6/$F$3,0)-ROUNDUP((5-1)*'Fee structure'!$B$6:$K$6/$F$3,0)))</f>
        <v/>
      </c>
      <c r="G11" s="26" t="str">
        <f>IF(OR($A11="",6&gt;$F$3),"",SUMPRODUCT('Fee structure'!$B11:$K11,ROUNDUP(6*'Fee structure'!$B$6:$K$6/$F$3,0)-ROUNDUP((6-1)*'Fee structure'!$B$6:$K$6/$F$3,0)))</f>
        <v/>
      </c>
      <c r="H11" s="26" t="str">
        <f>IF(OR($A11="",7&gt;$F$3),"",SUMPRODUCT('Fee structure'!$B11:$K11,ROUNDUP(7*'Fee structure'!$B$6:$K$6/$F$3,0)-ROUNDUP((7-1)*'Fee structure'!$B$6:$K$6/$F$3,0)))</f>
        <v/>
      </c>
      <c r="I11" s="26" t="str">
        <f>IF(OR($A11="",8&gt;$F$3),"",SUMPRODUCT('Fee structure'!$B11:$K11,ROUNDUP(8*'Fee structure'!$B$6:$K$6/$F$3,0)-ROUNDUP((8-1)*'Fee structure'!$B$6:$K$6/$F$3,0)))</f>
        <v/>
      </c>
      <c r="J11" s="26" t="str">
        <f>IF(OR($A11="",9&gt;$F$3),"",SUMPRODUCT('Fee structure'!$B11:$K11,ROUNDUP(9*'Fee structure'!$B$6:$K$6/$F$3,0)-ROUNDUP((9-1)*'Fee structure'!$B$6:$K$6/$F$3,0)))</f>
        <v/>
      </c>
      <c r="K11" s="26" t="str">
        <f>IF(OR($A11="",10&gt;$F$3),"",SUMPRODUCT('Fee structure'!$B11:$K11,ROUNDUP(10*'Fee structure'!$B$6:$K$6/$F$3,0)-ROUNDUP((10-1)*'Fee structure'!$B$6:$K$6/$F$3,0)))</f>
        <v/>
      </c>
      <c r="L11" s="26" t="str">
        <f>IF(OR($A11="",11&gt;$F$3),"",SUMPRODUCT('Fee structure'!$B11:$K11,ROUNDUP(11*'Fee structure'!$B$6:$K$6/$F$3,0)-ROUNDUP((11-1)*'Fee structure'!$B$6:$K$6/$F$3,0)))</f>
        <v/>
      </c>
      <c r="M11" s="26" t="str">
        <f>IF(OR($A11="",12&gt;$F$3),"",SUMPRODUCT('Fee structure'!$B11:$K11,ROUNDUP(12*'Fee structure'!$B$6:$K$6/$F$3,0)-ROUNDUP((12-1)*'Fee structure'!$B$6:$K$6/$F$3,0)))</f>
        <v/>
      </c>
      <c r="N11" s="27">
        <f>IF($A11="","",SUM(B11:M11))</f>
        <v>71200</v>
      </c>
      <c r="O11" s="28">
        <f>IF($A11="","",'Fee structure'!M11)</f>
        <v>725</v>
      </c>
    </row>
    <row r="12" spans="1:15" x14ac:dyDescent="0.25">
      <c r="A12" s="25" t="str">
        <f>IF('Fee structure'!A12="","",'Fee structure'!A12)</f>
        <v>XI and XII</v>
      </c>
      <c r="B12" s="26">
        <f>IF(OR($A12="",1&gt;$F$3),"",SUMPRODUCT('Fee structure'!$B12:$K12,ROUNDUP(1*'Fee structure'!$B$6:$K$6/$F$3,0)-ROUNDUP((1-1)*'Fee structure'!$B$6:$K$6/$F$3,0)))</f>
        <v>25000</v>
      </c>
      <c r="C12" s="26">
        <f>IF(OR($A12="",2&gt;$F$3),"",SUMPRODUCT('Fee structure'!$B12:$K12,ROUNDUP(2*'Fee structure'!$B$6:$K$6/$F$3,0)-ROUNDUP((2-1)*'Fee structure'!$B$6:$K$6/$F$3,0)))</f>
        <v>17400</v>
      </c>
      <c r="D12" s="26">
        <f>IF(OR($A12="",3&gt;$F$3),"",SUMPRODUCT('Fee structure'!$B12:$K12,ROUNDUP(3*'Fee structure'!$B$6:$K$6/$F$3,0)-ROUNDUP((3-1)*'Fee structure'!$B$6:$K$6/$F$3,0)))</f>
        <v>19000</v>
      </c>
      <c r="E12" s="26">
        <f>IF(OR($A12="",4&gt;$F$3),"",SUMPRODUCT('Fee structure'!$B12:$K12,ROUNDUP(4*'Fee structure'!$B$6:$K$6/$F$3,0)-ROUNDUP((4-1)*'Fee structure'!$B$6:$K$6/$F$3,0)))</f>
        <v>17400</v>
      </c>
      <c r="F12" s="26" t="str">
        <f>IF(OR($A12="",5&gt;$F$3),"",SUMPRODUCT('Fee structure'!$B12:$K12,ROUNDUP(5*'Fee structure'!$B$6:$K$6/$F$3,0)-ROUNDUP((5-1)*'Fee structure'!$B$6:$K$6/$F$3,0)))</f>
        <v/>
      </c>
      <c r="G12" s="26" t="str">
        <f>IF(OR($A12="",6&gt;$F$3),"",SUMPRODUCT('Fee structure'!$B12:$K12,ROUNDUP(6*'Fee structure'!$B$6:$K$6/$F$3,0)-ROUNDUP((6-1)*'Fee structure'!$B$6:$K$6/$F$3,0)))</f>
        <v/>
      </c>
      <c r="H12" s="26" t="str">
        <f>IF(OR($A12="",7&gt;$F$3),"",SUMPRODUCT('Fee structure'!$B12:$K12,ROUNDUP(7*'Fee structure'!$B$6:$K$6/$F$3,0)-ROUNDUP((7-1)*'Fee structure'!$B$6:$K$6/$F$3,0)))</f>
        <v/>
      </c>
      <c r="I12" s="26" t="str">
        <f>IF(OR($A12="",8&gt;$F$3),"",SUMPRODUCT('Fee structure'!$B12:$K12,ROUNDUP(8*'Fee structure'!$B$6:$K$6/$F$3,0)-ROUNDUP((8-1)*'Fee structure'!$B$6:$K$6/$F$3,0)))</f>
        <v/>
      </c>
      <c r="J12" s="26" t="str">
        <f>IF(OR($A12="",9&gt;$F$3),"",SUMPRODUCT('Fee structure'!$B12:$K12,ROUNDUP(9*'Fee structure'!$B$6:$K$6/$F$3,0)-ROUNDUP((9-1)*'Fee structure'!$B$6:$K$6/$F$3,0)))</f>
        <v/>
      </c>
      <c r="K12" s="26" t="str">
        <f>IF(OR($A12="",10&gt;$F$3),"",SUMPRODUCT('Fee structure'!$B12:$K12,ROUNDUP(10*'Fee structure'!$B$6:$K$6/$F$3,0)-ROUNDUP((10-1)*'Fee structure'!$B$6:$K$6/$F$3,0)))</f>
        <v/>
      </c>
      <c r="L12" s="26" t="str">
        <f>IF(OR($A12="",11&gt;$F$3),"",SUMPRODUCT('Fee structure'!$B12:$K12,ROUNDUP(11*'Fee structure'!$B$6:$K$6/$F$3,0)-ROUNDUP((11-1)*'Fee structure'!$B$6:$K$6/$F$3,0)))</f>
        <v/>
      </c>
      <c r="M12" s="26" t="str">
        <f>IF(OR($A12="",12&gt;$F$3),"",SUMPRODUCT('Fee structure'!$B12:$K12,ROUNDUP(12*'Fee structure'!$B$6:$K$6/$F$3,0)-ROUNDUP((12-1)*'Fee structure'!$B$6:$K$6/$F$3,0)))</f>
        <v/>
      </c>
      <c r="N12" s="27">
        <f>IF($A12="","",SUM(B12:M12))</f>
        <v>78800</v>
      </c>
      <c r="O12" s="28">
        <f>IF($A12="","",'Fee structure'!M12)</f>
        <v>725</v>
      </c>
    </row>
    <row r="13" spans="1:15" x14ac:dyDescent="0.25">
      <c r="A13" s="25" t="str">
        <f>IF('Fee structure'!A13="","",'Fee structure'!A13)</f>
        <v/>
      </c>
      <c r="B13" s="26" t="str">
        <f>IF(OR($A13="",1&gt;$F$3),"",SUMPRODUCT('Fee structure'!$B13:$K13,ROUNDUP(1*'Fee structure'!$B$6:$K$6/$F$3,0)-ROUNDUP((1-1)*'Fee structure'!$B$6:$K$6/$F$3,0)))</f>
        <v/>
      </c>
      <c r="C13" s="26" t="str">
        <f>IF(OR($A13="",2&gt;$F$3),"",SUMPRODUCT('Fee structure'!$B13:$K13,ROUNDUP(2*'Fee structure'!$B$6:$K$6/$F$3,0)-ROUNDUP((2-1)*'Fee structure'!$B$6:$K$6/$F$3,0)))</f>
        <v/>
      </c>
      <c r="D13" s="26" t="str">
        <f>IF(OR($A13="",3&gt;$F$3),"",SUMPRODUCT('Fee structure'!$B13:$K13,ROUNDUP(3*'Fee structure'!$B$6:$K$6/$F$3,0)-ROUNDUP((3-1)*'Fee structure'!$B$6:$K$6/$F$3,0)))</f>
        <v/>
      </c>
      <c r="E13" s="26" t="str">
        <f>IF(OR($A13="",4&gt;$F$3),"",SUMPRODUCT('Fee structure'!$B13:$K13,ROUNDUP(4*'Fee structure'!$B$6:$K$6/$F$3,0)-ROUNDUP((4-1)*'Fee structure'!$B$6:$K$6/$F$3,0)))</f>
        <v/>
      </c>
      <c r="F13" s="26" t="str">
        <f>IF(OR($A13="",5&gt;$F$3),"",SUMPRODUCT('Fee structure'!$B13:$K13,ROUNDUP(5*'Fee structure'!$B$6:$K$6/$F$3,0)-ROUNDUP((5-1)*'Fee structure'!$B$6:$K$6/$F$3,0)))</f>
        <v/>
      </c>
      <c r="G13" s="26" t="str">
        <f>IF(OR($A13="",6&gt;$F$3),"",SUMPRODUCT('Fee structure'!$B13:$K13,ROUNDUP(6*'Fee structure'!$B$6:$K$6/$F$3,0)-ROUNDUP((6-1)*'Fee structure'!$B$6:$K$6/$F$3,0)))</f>
        <v/>
      </c>
      <c r="H13" s="26" t="str">
        <f>IF(OR($A13="",7&gt;$F$3),"",SUMPRODUCT('Fee structure'!$B13:$K13,ROUNDUP(7*'Fee structure'!$B$6:$K$6/$F$3,0)-ROUNDUP((7-1)*'Fee structure'!$B$6:$K$6/$F$3,0)))</f>
        <v/>
      </c>
      <c r="I13" s="26" t="str">
        <f>IF(OR($A13="",8&gt;$F$3),"",SUMPRODUCT('Fee structure'!$B13:$K13,ROUNDUP(8*'Fee structure'!$B$6:$K$6/$F$3,0)-ROUNDUP((8-1)*'Fee structure'!$B$6:$K$6/$F$3,0)))</f>
        <v/>
      </c>
      <c r="J13" s="26" t="str">
        <f>IF(OR($A13="",9&gt;$F$3),"",SUMPRODUCT('Fee structure'!$B13:$K13,ROUNDUP(9*'Fee structure'!$B$6:$K$6/$F$3,0)-ROUNDUP((9-1)*'Fee structure'!$B$6:$K$6/$F$3,0)))</f>
        <v/>
      </c>
      <c r="K13" s="26" t="str">
        <f>IF(OR($A13="",10&gt;$F$3),"",SUMPRODUCT('Fee structure'!$B13:$K13,ROUNDUP(10*'Fee structure'!$B$6:$K$6/$F$3,0)-ROUNDUP((10-1)*'Fee structure'!$B$6:$K$6/$F$3,0)))</f>
        <v/>
      </c>
      <c r="L13" s="26" t="str">
        <f>IF(OR($A13="",11&gt;$F$3),"",SUMPRODUCT('Fee structure'!$B13:$K13,ROUNDUP(11*'Fee structure'!$B$6:$K$6/$F$3,0)-ROUNDUP((11-1)*'Fee structure'!$B$6:$K$6/$F$3,0)))</f>
        <v/>
      </c>
      <c r="M13" s="26" t="str">
        <f>IF(OR($A13="",12&gt;$F$3),"",SUMPRODUCT('Fee structure'!$B13:$K13,ROUNDUP(12*'Fee structure'!$B$6:$K$6/$F$3,0)-ROUNDUP((12-1)*'Fee structure'!$B$6:$K$6/$F$3,0)))</f>
        <v/>
      </c>
      <c r="N13" s="27" t="str">
        <f>IF($A13="","",SUM(B13:M13))</f>
        <v/>
      </c>
      <c r="O13" s="28" t="str">
        <f>IF($A13="","",'Fee structure'!M13)</f>
        <v/>
      </c>
    </row>
    <row r="14" spans="1:15" x14ac:dyDescent="0.25">
      <c r="A14" s="25" t="str">
        <f>IF('Fee structure'!A14="","",'Fee structure'!A14)</f>
        <v/>
      </c>
      <c r="B14" s="26" t="str">
        <f>IF(OR($A14="",1&gt;$F$3),"",SUMPRODUCT('Fee structure'!$B14:$K14,ROUNDUP(1*'Fee structure'!$B$6:$K$6/$F$3,0)-ROUNDUP((1-1)*'Fee structure'!$B$6:$K$6/$F$3,0)))</f>
        <v/>
      </c>
      <c r="C14" s="26" t="str">
        <f>IF(OR($A14="",2&gt;$F$3),"",SUMPRODUCT('Fee structure'!$B14:$K14,ROUNDUP(2*'Fee structure'!$B$6:$K$6/$F$3,0)-ROUNDUP((2-1)*'Fee structure'!$B$6:$K$6/$F$3,0)))</f>
        <v/>
      </c>
      <c r="D14" s="26" t="str">
        <f>IF(OR($A14="",3&gt;$F$3),"",SUMPRODUCT('Fee structure'!$B14:$K14,ROUNDUP(3*'Fee structure'!$B$6:$K$6/$F$3,0)-ROUNDUP((3-1)*'Fee structure'!$B$6:$K$6/$F$3,0)))</f>
        <v/>
      </c>
      <c r="E14" s="26" t="str">
        <f>IF(OR($A14="",4&gt;$F$3),"",SUMPRODUCT('Fee structure'!$B14:$K14,ROUNDUP(4*'Fee structure'!$B$6:$K$6/$F$3,0)-ROUNDUP((4-1)*'Fee structure'!$B$6:$K$6/$F$3,0)))</f>
        <v/>
      </c>
      <c r="F14" s="26" t="str">
        <f>IF(OR($A14="",5&gt;$F$3),"",SUMPRODUCT('Fee structure'!$B14:$K14,ROUNDUP(5*'Fee structure'!$B$6:$K$6/$F$3,0)-ROUNDUP((5-1)*'Fee structure'!$B$6:$K$6/$F$3,0)))</f>
        <v/>
      </c>
      <c r="G14" s="26" t="str">
        <f>IF(OR($A14="",6&gt;$F$3),"",SUMPRODUCT('Fee structure'!$B14:$K14,ROUNDUP(6*'Fee structure'!$B$6:$K$6/$F$3,0)-ROUNDUP((6-1)*'Fee structure'!$B$6:$K$6/$F$3,0)))</f>
        <v/>
      </c>
      <c r="H14" s="26" t="str">
        <f>IF(OR($A14="",7&gt;$F$3),"",SUMPRODUCT('Fee structure'!$B14:$K14,ROUNDUP(7*'Fee structure'!$B$6:$K$6/$F$3,0)-ROUNDUP((7-1)*'Fee structure'!$B$6:$K$6/$F$3,0)))</f>
        <v/>
      </c>
      <c r="I14" s="26" t="str">
        <f>IF(OR($A14="",8&gt;$F$3),"",SUMPRODUCT('Fee structure'!$B14:$K14,ROUNDUP(8*'Fee structure'!$B$6:$K$6/$F$3,0)-ROUNDUP((8-1)*'Fee structure'!$B$6:$K$6/$F$3,0)))</f>
        <v/>
      </c>
      <c r="J14" s="26" t="str">
        <f>IF(OR($A14="",9&gt;$F$3),"",SUMPRODUCT('Fee structure'!$B14:$K14,ROUNDUP(9*'Fee structure'!$B$6:$K$6/$F$3,0)-ROUNDUP((9-1)*'Fee structure'!$B$6:$K$6/$F$3,0)))</f>
        <v/>
      </c>
      <c r="K14" s="26" t="str">
        <f>IF(OR($A14="",10&gt;$F$3),"",SUMPRODUCT('Fee structure'!$B14:$K14,ROUNDUP(10*'Fee structure'!$B$6:$K$6/$F$3,0)-ROUNDUP((10-1)*'Fee structure'!$B$6:$K$6/$F$3,0)))</f>
        <v/>
      </c>
      <c r="L14" s="26" t="str">
        <f>IF(OR($A14="",11&gt;$F$3),"",SUMPRODUCT('Fee structure'!$B14:$K14,ROUNDUP(11*'Fee structure'!$B$6:$K$6/$F$3,0)-ROUNDUP((11-1)*'Fee structure'!$B$6:$K$6/$F$3,0)))</f>
        <v/>
      </c>
      <c r="M14" s="26" t="str">
        <f>IF(OR($A14="",12&gt;$F$3),"",SUMPRODUCT('Fee structure'!$B14:$K14,ROUNDUP(12*'Fee structure'!$B$6:$K$6/$F$3,0)-ROUNDUP((12-1)*'Fee structure'!$B$6:$K$6/$F$3,0)))</f>
        <v/>
      </c>
      <c r="N14" s="27" t="str">
        <f>IF($A14="","",SUM(B14:M14))</f>
        <v/>
      </c>
      <c r="O14" s="28" t="str">
        <f>IF($A14="","",'Fee structure'!M14)</f>
        <v/>
      </c>
    </row>
    <row r="15" spans="1:15" x14ac:dyDescent="0.25">
      <c r="A15" s="25" t="str">
        <f>IF('Fee structure'!A15="","",'Fee structure'!A15)</f>
        <v/>
      </c>
      <c r="B15" s="26" t="str">
        <f>IF(OR($A15="",1&gt;$F$3),"",SUMPRODUCT('Fee structure'!$B15:$K15,ROUNDUP(1*'Fee structure'!$B$6:$K$6/$F$3,0)-ROUNDUP((1-1)*'Fee structure'!$B$6:$K$6/$F$3,0)))</f>
        <v/>
      </c>
      <c r="C15" s="26" t="str">
        <f>IF(OR($A15="",2&gt;$F$3),"",SUMPRODUCT('Fee structure'!$B15:$K15,ROUNDUP(2*'Fee structure'!$B$6:$K$6/$F$3,0)-ROUNDUP((2-1)*'Fee structure'!$B$6:$K$6/$F$3,0)))</f>
        <v/>
      </c>
      <c r="D15" s="26" t="str">
        <f>IF(OR($A15="",3&gt;$F$3),"",SUMPRODUCT('Fee structure'!$B15:$K15,ROUNDUP(3*'Fee structure'!$B$6:$K$6/$F$3,0)-ROUNDUP((3-1)*'Fee structure'!$B$6:$K$6/$F$3,0)))</f>
        <v/>
      </c>
      <c r="E15" s="26" t="str">
        <f>IF(OR($A15="",4&gt;$F$3),"",SUMPRODUCT('Fee structure'!$B15:$K15,ROUNDUP(4*'Fee structure'!$B$6:$K$6/$F$3,0)-ROUNDUP((4-1)*'Fee structure'!$B$6:$K$6/$F$3,0)))</f>
        <v/>
      </c>
      <c r="F15" s="26" t="str">
        <f>IF(OR($A15="",5&gt;$F$3),"",SUMPRODUCT('Fee structure'!$B15:$K15,ROUNDUP(5*'Fee structure'!$B$6:$K$6/$F$3,0)-ROUNDUP((5-1)*'Fee structure'!$B$6:$K$6/$F$3,0)))</f>
        <v/>
      </c>
      <c r="G15" s="26" t="str">
        <f>IF(OR($A15="",6&gt;$F$3),"",SUMPRODUCT('Fee structure'!$B15:$K15,ROUNDUP(6*'Fee structure'!$B$6:$K$6/$F$3,0)-ROUNDUP((6-1)*'Fee structure'!$B$6:$K$6/$F$3,0)))</f>
        <v/>
      </c>
      <c r="H15" s="26" t="str">
        <f>IF(OR($A15="",7&gt;$F$3),"",SUMPRODUCT('Fee structure'!$B15:$K15,ROUNDUP(7*'Fee structure'!$B$6:$K$6/$F$3,0)-ROUNDUP((7-1)*'Fee structure'!$B$6:$K$6/$F$3,0)))</f>
        <v/>
      </c>
      <c r="I15" s="26" t="str">
        <f>IF(OR($A15="",8&gt;$F$3),"",SUMPRODUCT('Fee structure'!$B15:$K15,ROUNDUP(8*'Fee structure'!$B$6:$K$6/$F$3,0)-ROUNDUP((8-1)*'Fee structure'!$B$6:$K$6/$F$3,0)))</f>
        <v/>
      </c>
      <c r="J15" s="26" t="str">
        <f>IF(OR($A15="",9&gt;$F$3),"",SUMPRODUCT('Fee structure'!$B15:$K15,ROUNDUP(9*'Fee structure'!$B$6:$K$6/$F$3,0)-ROUNDUP((9-1)*'Fee structure'!$B$6:$K$6/$F$3,0)))</f>
        <v/>
      </c>
      <c r="K15" s="26" t="str">
        <f>IF(OR($A15="",10&gt;$F$3),"",SUMPRODUCT('Fee structure'!$B15:$K15,ROUNDUP(10*'Fee structure'!$B$6:$K$6/$F$3,0)-ROUNDUP((10-1)*'Fee structure'!$B$6:$K$6/$F$3,0)))</f>
        <v/>
      </c>
      <c r="L15" s="26" t="str">
        <f>IF(OR($A15="",11&gt;$F$3),"",SUMPRODUCT('Fee structure'!$B15:$K15,ROUNDUP(11*'Fee structure'!$B$6:$K$6/$F$3,0)-ROUNDUP((11-1)*'Fee structure'!$B$6:$K$6/$F$3,0)))</f>
        <v/>
      </c>
      <c r="M15" s="26" t="str">
        <f>IF(OR($A15="",12&gt;$F$3),"",SUMPRODUCT('Fee structure'!$B15:$K15,ROUNDUP(12*'Fee structure'!$B$6:$K$6/$F$3,0)-ROUNDUP((12-1)*'Fee structure'!$B$6:$K$6/$F$3,0)))</f>
        <v/>
      </c>
      <c r="N15" s="27" t="str">
        <f>IF($A15="","",SUM(B15:M15))</f>
        <v/>
      </c>
      <c r="O15" s="28" t="str">
        <f>IF($A15="","",'Fee structure'!M15)</f>
        <v/>
      </c>
    </row>
    <row r="16" spans="1:15" x14ac:dyDescent="0.25">
      <c r="A16" s="25" t="str">
        <f>IF('Fee structure'!A16="","",'Fee structure'!A16)</f>
        <v/>
      </c>
      <c r="B16" s="26" t="str">
        <f>IF(OR($A16="",1&gt;$F$3),"",SUMPRODUCT('Fee structure'!$B16:$K16,ROUNDUP(1*'Fee structure'!$B$6:$K$6/$F$3,0)-ROUNDUP((1-1)*'Fee structure'!$B$6:$K$6/$F$3,0)))</f>
        <v/>
      </c>
      <c r="C16" s="26" t="str">
        <f>IF(OR($A16="",2&gt;$F$3),"",SUMPRODUCT('Fee structure'!$B16:$K16,ROUNDUP(2*'Fee structure'!$B$6:$K$6/$F$3,0)-ROUNDUP((2-1)*'Fee structure'!$B$6:$K$6/$F$3,0)))</f>
        <v/>
      </c>
      <c r="D16" s="26" t="str">
        <f>IF(OR($A16="",3&gt;$F$3),"",SUMPRODUCT('Fee structure'!$B16:$K16,ROUNDUP(3*'Fee structure'!$B$6:$K$6/$F$3,0)-ROUNDUP((3-1)*'Fee structure'!$B$6:$K$6/$F$3,0)))</f>
        <v/>
      </c>
      <c r="E16" s="26" t="str">
        <f>IF(OR($A16="",4&gt;$F$3),"",SUMPRODUCT('Fee structure'!$B16:$K16,ROUNDUP(4*'Fee structure'!$B$6:$K$6/$F$3,0)-ROUNDUP((4-1)*'Fee structure'!$B$6:$K$6/$F$3,0)))</f>
        <v/>
      </c>
      <c r="F16" s="26" t="str">
        <f>IF(OR($A16="",5&gt;$F$3),"",SUMPRODUCT('Fee structure'!$B16:$K16,ROUNDUP(5*'Fee structure'!$B$6:$K$6/$F$3,0)-ROUNDUP((5-1)*'Fee structure'!$B$6:$K$6/$F$3,0)))</f>
        <v/>
      </c>
      <c r="G16" s="26" t="str">
        <f>IF(OR($A16="",6&gt;$F$3),"",SUMPRODUCT('Fee structure'!$B16:$K16,ROUNDUP(6*'Fee structure'!$B$6:$K$6/$F$3,0)-ROUNDUP((6-1)*'Fee structure'!$B$6:$K$6/$F$3,0)))</f>
        <v/>
      </c>
      <c r="H16" s="26" t="str">
        <f>IF(OR($A16="",7&gt;$F$3),"",SUMPRODUCT('Fee structure'!$B16:$K16,ROUNDUP(7*'Fee structure'!$B$6:$K$6/$F$3,0)-ROUNDUP((7-1)*'Fee structure'!$B$6:$K$6/$F$3,0)))</f>
        <v/>
      </c>
      <c r="I16" s="26" t="str">
        <f>IF(OR($A16="",8&gt;$F$3),"",SUMPRODUCT('Fee structure'!$B16:$K16,ROUNDUP(8*'Fee structure'!$B$6:$K$6/$F$3,0)-ROUNDUP((8-1)*'Fee structure'!$B$6:$K$6/$F$3,0)))</f>
        <v/>
      </c>
      <c r="J16" s="26" t="str">
        <f>IF(OR($A16="",9&gt;$F$3),"",SUMPRODUCT('Fee structure'!$B16:$K16,ROUNDUP(9*'Fee structure'!$B$6:$K$6/$F$3,0)-ROUNDUP((9-1)*'Fee structure'!$B$6:$K$6/$F$3,0)))</f>
        <v/>
      </c>
      <c r="K16" s="26" t="str">
        <f>IF(OR($A16="",10&gt;$F$3),"",SUMPRODUCT('Fee structure'!$B16:$K16,ROUNDUP(10*'Fee structure'!$B$6:$K$6/$F$3,0)-ROUNDUP((10-1)*'Fee structure'!$B$6:$K$6/$F$3,0)))</f>
        <v/>
      </c>
      <c r="L16" s="26" t="str">
        <f>IF(OR($A16="",11&gt;$F$3),"",SUMPRODUCT('Fee structure'!$B16:$K16,ROUNDUP(11*'Fee structure'!$B$6:$K$6/$F$3,0)-ROUNDUP((11-1)*'Fee structure'!$B$6:$K$6/$F$3,0)))</f>
        <v/>
      </c>
      <c r="M16" s="26" t="str">
        <f>IF(OR($A16="",12&gt;$F$3),"",SUMPRODUCT('Fee structure'!$B16:$K16,ROUNDUP(12*'Fee structure'!$B$6:$K$6/$F$3,0)-ROUNDUP((12-1)*'Fee structure'!$B$6:$K$6/$F$3,0)))</f>
        <v/>
      </c>
      <c r="N16" s="27" t="str">
        <f>IF($A16="","",SUM(B16:M16))</f>
        <v/>
      </c>
      <c r="O16" s="28" t="str">
        <f>IF($A16="","",'Fee structure'!M16)</f>
        <v/>
      </c>
    </row>
    <row r="17" spans="1:15" x14ac:dyDescent="0.25">
      <c r="A17" s="25" t="str">
        <f>IF('Fee structure'!A17="","",'Fee structure'!A17)</f>
        <v/>
      </c>
      <c r="B17" s="26" t="str">
        <f>IF(OR($A17="",1&gt;$F$3),"",SUMPRODUCT('Fee structure'!$B17:$K17,ROUNDUP(1*'Fee structure'!$B$6:$K$6/$F$3,0)-ROUNDUP((1-1)*'Fee structure'!$B$6:$K$6/$F$3,0)))</f>
        <v/>
      </c>
      <c r="C17" s="26" t="str">
        <f>IF(OR($A17="",2&gt;$F$3),"",SUMPRODUCT('Fee structure'!$B17:$K17,ROUNDUP(2*'Fee structure'!$B$6:$K$6/$F$3,0)-ROUNDUP((2-1)*'Fee structure'!$B$6:$K$6/$F$3,0)))</f>
        <v/>
      </c>
      <c r="D17" s="26" t="str">
        <f>IF(OR($A17="",3&gt;$F$3),"",SUMPRODUCT('Fee structure'!$B17:$K17,ROUNDUP(3*'Fee structure'!$B$6:$K$6/$F$3,0)-ROUNDUP((3-1)*'Fee structure'!$B$6:$K$6/$F$3,0)))</f>
        <v/>
      </c>
      <c r="E17" s="26" t="str">
        <f>IF(OR($A17="",4&gt;$F$3),"",SUMPRODUCT('Fee structure'!$B17:$K17,ROUNDUP(4*'Fee structure'!$B$6:$K$6/$F$3,0)-ROUNDUP((4-1)*'Fee structure'!$B$6:$K$6/$F$3,0)))</f>
        <v/>
      </c>
      <c r="F17" s="26" t="str">
        <f>IF(OR($A17="",5&gt;$F$3),"",SUMPRODUCT('Fee structure'!$B17:$K17,ROUNDUP(5*'Fee structure'!$B$6:$K$6/$F$3,0)-ROUNDUP((5-1)*'Fee structure'!$B$6:$K$6/$F$3,0)))</f>
        <v/>
      </c>
      <c r="G17" s="26" t="str">
        <f>IF(OR($A17="",6&gt;$F$3),"",SUMPRODUCT('Fee structure'!$B17:$K17,ROUNDUP(6*'Fee structure'!$B$6:$K$6/$F$3,0)-ROUNDUP((6-1)*'Fee structure'!$B$6:$K$6/$F$3,0)))</f>
        <v/>
      </c>
      <c r="H17" s="26" t="str">
        <f>IF(OR($A17="",7&gt;$F$3),"",SUMPRODUCT('Fee structure'!$B17:$K17,ROUNDUP(7*'Fee structure'!$B$6:$K$6/$F$3,0)-ROUNDUP((7-1)*'Fee structure'!$B$6:$K$6/$F$3,0)))</f>
        <v/>
      </c>
      <c r="I17" s="26" t="str">
        <f>IF(OR($A17="",8&gt;$F$3),"",SUMPRODUCT('Fee structure'!$B17:$K17,ROUNDUP(8*'Fee structure'!$B$6:$K$6/$F$3,0)-ROUNDUP((8-1)*'Fee structure'!$B$6:$K$6/$F$3,0)))</f>
        <v/>
      </c>
      <c r="J17" s="26" t="str">
        <f>IF(OR($A17="",9&gt;$F$3),"",SUMPRODUCT('Fee structure'!$B17:$K17,ROUNDUP(9*'Fee structure'!$B$6:$K$6/$F$3,0)-ROUNDUP((9-1)*'Fee structure'!$B$6:$K$6/$F$3,0)))</f>
        <v/>
      </c>
      <c r="K17" s="26" t="str">
        <f>IF(OR($A17="",10&gt;$F$3),"",SUMPRODUCT('Fee structure'!$B17:$K17,ROUNDUP(10*'Fee structure'!$B$6:$K$6/$F$3,0)-ROUNDUP((10-1)*'Fee structure'!$B$6:$K$6/$F$3,0)))</f>
        <v/>
      </c>
      <c r="L17" s="26" t="str">
        <f>IF(OR($A17="",11&gt;$F$3),"",SUMPRODUCT('Fee structure'!$B17:$K17,ROUNDUP(11*'Fee structure'!$B$6:$K$6/$F$3,0)-ROUNDUP((11-1)*'Fee structure'!$B$6:$K$6/$F$3,0)))</f>
        <v/>
      </c>
      <c r="M17" s="26" t="str">
        <f>IF(OR($A17="",12&gt;$F$3),"",SUMPRODUCT('Fee structure'!$B17:$K17,ROUNDUP(12*'Fee structure'!$B$6:$K$6/$F$3,0)-ROUNDUP((12-1)*'Fee structure'!$B$6:$K$6/$F$3,0)))</f>
        <v/>
      </c>
      <c r="N17" s="27" t="str">
        <f>IF($A17="","",SUM(B17:M17))</f>
        <v/>
      </c>
      <c r="O17" s="28" t="str">
        <f>IF($A17="","",'Fee structure'!M17)</f>
        <v/>
      </c>
    </row>
    <row r="18" spans="1:15" x14ac:dyDescent="0.25">
      <c r="A18" s="25" t="str">
        <f>IF('Fee structure'!A18="","",'Fee structure'!A18)</f>
        <v/>
      </c>
      <c r="B18" s="26" t="str">
        <f>IF(OR($A18="",1&gt;$F$3),"",SUMPRODUCT('Fee structure'!$B18:$K18,ROUNDUP(1*'Fee structure'!$B$6:$K$6/$F$3,0)-ROUNDUP((1-1)*'Fee structure'!$B$6:$K$6/$F$3,0)))</f>
        <v/>
      </c>
      <c r="C18" s="26" t="str">
        <f>IF(OR($A18="",2&gt;$F$3),"",SUMPRODUCT('Fee structure'!$B18:$K18,ROUNDUP(2*'Fee structure'!$B$6:$K$6/$F$3,0)-ROUNDUP((2-1)*'Fee structure'!$B$6:$K$6/$F$3,0)))</f>
        <v/>
      </c>
      <c r="D18" s="26" t="str">
        <f>IF(OR($A18="",3&gt;$F$3),"",SUMPRODUCT('Fee structure'!$B18:$K18,ROUNDUP(3*'Fee structure'!$B$6:$K$6/$F$3,0)-ROUNDUP((3-1)*'Fee structure'!$B$6:$K$6/$F$3,0)))</f>
        <v/>
      </c>
      <c r="E18" s="26" t="str">
        <f>IF(OR($A18="",4&gt;$F$3),"",SUMPRODUCT('Fee structure'!$B18:$K18,ROUNDUP(4*'Fee structure'!$B$6:$K$6/$F$3,0)-ROUNDUP((4-1)*'Fee structure'!$B$6:$K$6/$F$3,0)))</f>
        <v/>
      </c>
      <c r="F18" s="26" t="str">
        <f>IF(OR($A18="",5&gt;$F$3),"",SUMPRODUCT('Fee structure'!$B18:$K18,ROUNDUP(5*'Fee structure'!$B$6:$K$6/$F$3,0)-ROUNDUP((5-1)*'Fee structure'!$B$6:$K$6/$F$3,0)))</f>
        <v/>
      </c>
      <c r="G18" s="26" t="str">
        <f>IF(OR($A18="",6&gt;$F$3),"",SUMPRODUCT('Fee structure'!$B18:$K18,ROUNDUP(6*'Fee structure'!$B$6:$K$6/$F$3,0)-ROUNDUP((6-1)*'Fee structure'!$B$6:$K$6/$F$3,0)))</f>
        <v/>
      </c>
      <c r="H18" s="26" t="str">
        <f>IF(OR($A18="",7&gt;$F$3),"",SUMPRODUCT('Fee structure'!$B18:$K18,ROUNDUP(7*'Fee structure'!$B$6:$K$6/$F$3,0)-ROUNDUP((7-1)*'Fee structure'!$B$6:$K$6/$F$3,0)))</f>
        <v/>
      </c>
      <c r="I18" s="26" t="str">
        <f>IF(OR($A18="",8&gt;$F$3),"",SUMPRODUCT('Fee structure'!$B18:$K18,ROUNDUP(8*'Fee structure'!$B$6:$K$6/$F$3,0)-ROUNDUP((8-1)*'Fee structure'!$B$6:$K$6/$F$3,0)))</f>
        <v/>
      </c>
      <c r="J18" s="26" t="str">
        <f>IF(OR($A18="",9&gt;$F$3),"",SUMPRODUCT('Fee structure'!$B18:$K18,ROUNDUP(9*'Fee structure'!$B$6:$K$6/$F$3,0)-ROUNDUP((9-1)*'Fee structure'!$B$6:$K$6/$F$3,0)))</f>
        <v/>
      </c>
      <c r="K18" s="26" t="str">
        <f>IF(OR($A18="",10&gt;$F$3),"",SUMPRODUCT('Fee structure'!$B18:$K18,ROUNDUP(10*'Fee structure'!$B$6:$K$6/$F$3,0)-ROUNDUP((10-1)*'Fee structure'!$B$6:$K$6/$F$3,0)))</f>
        <v/>
      </c>
      <c r="L18" s="26" t="str">
        <f>IF(OR($A18="",11&gt;$F$3),"",SUMPRODUCT('Fee structure'!$B18:$K18,ROUNDUP(11*'Fee structure'!$B$6:$K$6/$F$3,0)-ROUNDUP((11-1)*'Fee structure'!$B$6:$K$6/$F$3,0)))</f>
        <v/>
      </c>
      <c r="M18" s="26" t="str">
        <f>IF(OR($A18="",12&gt;$F$3),"",SUMPRODUCT('Fee structure'!$B18:$K18,ROUNDUP(12*'Fee structure'!$B$6:$K$6/$F$3,0)-ROUNDUP((12-1)*'Fee structure'!$B$6:$K$6/$F$3,0)))</f>
        <v/>
      </c>
      <c r="N18" s="27" t="str">
        <f>IF($A18="","",SUM(B18:M18))</f>
        <v/>
      </c>
      <c r="O18" s="28" t="str">
        <f>IF($A18="","",'Fee structure'!M18)</f>
        <v/>
      </c>
    </row>
    <row r="19" spans="1:15" x14ac:dyDescent="0.25">
      <c r="A19" s="25" t="str">
        <f>IF('Fee structure'!A19="","",'Fee structure'!A19)</f>
        <v/>
      </c>
      <c r="B19" s="26" t="str">
        <f>IF(OR($A19="",1&gt;$F$3),"",SUMPRODUCT('Fee structure'!$B19:$K19,ROUNDUP(1*'Fee structure'!$B$6:$K$6/$F$3,0)-ROUNDUP((1-1)*'Fee structure'!$B$6:$K$6/$F$3,0)))</f>
        <v/>
      </c>
      <c r="C19" s="26" t="str">
        <f>IF(OR($A19="",2&gt;$F$3),"",SUMPRODUCT('Fee structure'!$B19:$K19,ROUNDUP(2*'Fee structure'!$B$6:$K$6/$F$3,0)-ROUNDUP((2-1)*'Fee structure'!$B$6:$K$6/$F$3,0)))</f>
        <v/>
      </c>
      <c r="D19" s="26" t="str">
        <f>IF(OR($A19="",3&gt;$F$3),"",SUMPRODUCT('Fee structure'!$B19:$K19,ROUNDUP(3*'Fee structure'!$B$6:$K$6/$F$3,0)-ROUNDUP((3-1)*'Fee structure'!$B$6:$K$6/$F$3,0)))</f>
        <v/>
      </c>
      <c r="E19" s="26" t="str">
        <f>IF(OR($A19="",4&gt;$F$3),"",SUMPRODUCT('Fee structure'!$B19:$K19,ROUNDUP(4*'Fee structure'!$B$6:$K$6/$F$3,0)-ROUNDUP((4-1)*'Fee structure'!$B$6:$K$6/$F$3,0)))</f>
        <v/>
      </c>
      <c r="F19" s="26" t="str">
        <f>IF(OR($A19="",5&gt;$F$3),"",SUMPRODUCT('Fee structure'!$B19:$K19,ROUNDUP(5*'Fee structure'!$B$6:$K$6/$F$3,0)-ROUNDUP((5-1)*'Fee structure'!$B$6:$K$6/$F$3,0)))</f>
        <v/>
      </c>
      <c r="G19" s="26" t="str">
        <f>IF(OR($A19="",6&gt;$F$3),"",SUMPRODUCT('Fee structure'!$B19:$K19,ROUNDUP(6*'Fee structure'!$B$6:$K$6/$F$3,0)-ROUNDUP((6-1)*'Fee structure'!$B$6:$K$6/$F$3,0)))</f>
        <v/>
      </c>
      <c r="H19" s="26" t="str">
        <f>IF(OR($A19="",7&gt;$F$3),"",SUMPRODUCT('Fee structure'!$B19:$K19,ROUNDUP(7*'Fee structure'!$B$6:$K$6/$F$3,0)-ROUNDUP((7-1)*'Fee structure'!$B$6:$K$6/$F$3,0)))</f>
        <v/>
      </c>
      <c r="I19" s="26" t="str">
        <f>IF(OR($A19="",8&gt;$F$3),"",SUMPRODUCT('Fee structure'!$B19:$K19,ROUNDUP(8*'Fee structure'!$B$6:$K$6/$F$3,0)-ROUNDUP((8-1)*'Fee structure'!$B$6:$K$6/$F$3,0)))</f>
        <v/>
      </c>
      <c r="J19" s="26" t="str">
        <f>IF(OR($A19="",9&gt;$F$3),"",SUMPRODUCT('Fee structure'!$B19:$K19,ROUNDUP(9*'Fee structure'!$B$6:$K$6/$F$3,0)-ROUNDUP((9-1)*'Fee structure'!$B$6:$K$6/$F$3,0)))</f>
        <v/>
      </c>
      <c r="K19" s="26" t="str">
        <f>IF(OR($A19="",10&gt;$F$3),"",SUMPRODUCT('Fee structure'!$B19:$K19,ROUNDUP(10*'Fee structure'!$B$6:$K$6/$F$3,0)-ROUNDUP((10-1)*'Fee structure'!$B$6:$K$6/$F$3,0)))</f>
        <v/>
      </c>
      <c r="L19" s="26" t="str">
        <f>IF(OR($A19="",11&gt;$F$3),"",SUMPRODUCT('Fee structure'!$B19:$K19,ROUNDUP(11*'Fee structure'!$B$6:$K$6/$F$3,0)-ROUNDUP((11-1)*'Fee structure'!$B$6:$K$6/$F$3,0)))</f>
        <v/>
      </c>
      <c r="M19" s="26" t="str">
        <f>IF(OR($A19="",12&gt;$F$3),"",SUMPRODUCT('Fee structure'!$B19:$K19,ROUNDUP(12*'Fee structure'!$B$6:$K$6/$F$3,0)-ROUNDUP((12-1)*'Fee structure'!$B$6:$K$6/$F$3,0)))</f>
        <v/>
      </c>
      <c r="N19" s="27" t="str">
        <f>IF($A19="","",SUM(B19:M19))</f>
        <v/>
      </c>
      <c r="O19" s="28" t="str">
        <f>IF($A19="","",'Fee structure'!M19)</f>
        <v/>
      </c>
    </row>
    <row r="20" spans="1:15" x14ac:dyDescent="0.25">
      <c r="A20" s="25" t="str">
        <f>IF('Fee structure'!A20="","",'Fee structure'!A20)</f>
        <v/>
      </c>
      <c r="B20" s="26" t="str">
        <f>IF(OR($A20="",1&gt;$F$3),"",SUMPRODUCT('Fee structure'!$B20:$K20,ROUNDUP(1*'Fee structure'!$B$6:$K$6/$F$3,0)-ROUNDUP((1-1)*'Fee structure'!$B$6:$K$6/$F$3,0)))</f>
        <v/>
      </c>
      <c r="C20" s="26" t="str">
        <f>IF(OR($A20="",2&gt;$F$3),"",SUMPRODUCT('Fee structure'!$B20:$K20,ROUNDUP(2*'Fee structure'!$B$6:$K$6/$F$3,0)-ROUNDUP((2-1)*'Fee structure'!$B$6:$K$6/$F$3,0)))</f>
        <v/>
      </c>
      <c r="D20" s="26" t="str">
        <f>IF(OR($A20="",3&gt;$F$3),"",SUMPRODUCT('Fee structure'!$B20:$K20,ROUNDUP(3*'Fee structure'!$B$6:$K$6/$F$3,0)-ROUNDUP((3-1)*'Fee structure'!$B$6:$K$6/$F$3,0)))</f>
        <v/>
      </c>
      <c r="E20" s="26" t="str">
        <f>IF(OR($A20="",4&gt;$F$3),"",SUMPRODUCT('Fee structure'!$B20:$K20,ROUNDUP(4*'Fee structure'!$B$6:$K$6/$F$3,0)-ROUNDUP((4-1)*'Fee structure'!$B$6:$K$6/$F$3,0)))</f>
        <v/>
      </c>
      <c r="F20" s="26" t="str">
        <f>IF(OR($A20="",5&gt;$F$3),"",SUMPRODUCT('Fee structure'!$B20:$K20,ROUNDUP(5*'Fee structure'!$B$6:$K$6/$F$3,0)-ROUNDUP((5-1)*'Fee structure'!$B$6:$K$6/$F$3,0)))</f>
        <v/>
      </c>
      <c r="G20" s="26" t="str">
        <f>IF(OR($A20="",6&gt;$F$3),"",SUMPRODUCT('Fee structure'!$B20:$K20,ROUNDUP(6*'Fee structure'!$B$6:$K$6/$F$3,0)-ROUNDUP((6-1)*'Fee structure'!$B$6:$K$6/$F$3,0)))</f>
        <v/>
      </c>
      <c r="H20" s="26" t="str">
        <f>IF(OR($A20="",7&gt;$F$3),"",SUMPRODUCT('Fee structure'!$B20:$K20,ROUNDUP(7*'Fee structure'!$B$6:$K$6/$F$3,0)-ROUNDUP((7-1)*'Fee structure'!$B$6:$K$6/$F$3,0)))</f>
        <v/>
      </c>
      <c r="I20" s="26" t="str">
        <f>IF(OR($A20="",8&gt;$F$3),"",SUMPRODUCT('Fee structure'!$B20:$K20,ROUNDUP(8*'Fee structure'!$B$6:$K$6/$F$3,0)-ROUNDUP((8-1)*'Fee structure'!$B$6:$K$6/$F$3,0)))</f>
        <v/>
      </c>
      <c r="J20" s="26" t="str">
        <f>IF(OR($A20="",9&gt;$F$3),"",SUMPRODUCT('Fee structure'!$B20:$K20,ROUNDUP(9*'Fee structure'!$B$6:$K$6/$F$3,0)-ROUNDUP((9-1)*'Fee structure'!$B$6:$K$6/$F$3,0)))</f>
        <v/>
      </c>
      <c r="K20" s="26" t="str">
        <f>IF(OR($A20="",10&gt;$F$3),"",SUMPRODUCT('Fee structure'!$B20:$K20,ROUNDUP(10*'Fee structure'!$B$6:$K$6/$F$3,0)-ROUNDUP((10-1)*'Fee structure'!$B$6:$K$6/$F$3,0)))</f>
        <v/>
      </c>
      <c r="L20" s="26" t="str">
        <f>IF(OR($A20="",11&gt;$F$3),"",SUMPRODUCT('Fee structure'!$B20:$K20,ROUNDUP(11*'Fee structure'!$B$6:$K$6/$F$3,0)-ROUNDUP((11-1)*'Fee structure'!$B$6:$K$6/$F$3,0)))</f>
        <v/>
      </c>
      <c r="M20" s="26" t="str">
        <f>IF(OR($A20="",12&gt;$F$3),"",SUMPRODUCT('Fee structure'!$B20:$K20,ROUNDUP(12*'Fee structure'!$B$6:$K$6/$F$3,0)-ROUNDUP((12-1)*'Fee structure'!$B$6:$K$6/$F$3,0)))</f>
        <v/>
      </c>
      <c r="N20" s="27" t="str">
        <f>IF($A20="","",SUM(B20:M20))</f>
        <v/>
      </c>
      <c r="O20" s="28" t="str">
        <f>IF($A20="","",'Fee structure'!M20)</f>
        <v/>
      </c>
    </row>
    <row r="21" spans="1:15" x14ac:dyDescent="0.25">
      <c r="A21" s="25" t="str">
        <f>IF('Fee structure'!A21="","",'Fee structure'!A21)</f>
        <v/>
      </c>
      <c r="B21" s="26" t="str">
        <f>IF(OR($A21="",1&gt;$F$3),"",SUMPRODUCT('Fee structure'!$B21:$K21,ROUNDUP(1*'Fee structure'!$B$6:$K$6/$F$3,0)-ROUNDUP((1-1)*'Fee structure'!$B$6:$K$6/$F$3,0)))</f>
        <v/>
      </c>
      <c r="C21" s="26" t="str">
        <f>IF(OR($A21="",2&gt;$F$3),"",SUMPRODUCT('Fee structure'!$B21:$K21,ROUNDUP(2*'Fee structure'!$B$6:$K$6/$F$3,0)-ROUNDUP((2-1)*'Fee structure'!$B$6:$K$6/$F$3,0)))</f>
        <v/>
      </c>
      <c r="D21" s="26" t="str">
        <f>IF(OR($A21="",3&gt;$F$3),"",SUMPRODUCT('Fee structure'!$B21:$K21,ROUNDUP(3*'Fee structure'!$B$6:$K$6/$F$3,0)-ROUNDUP((3-1)*'Fee structure'!$B$6:$K$6/$F$3,0)))</f>
        <v/>
      </c>
      <c r="E21" s="26" t="str">
        <f>IF(OR($A21="",4&gt;$F$3),"",SUMPRODUCT('Fee structure'!$B21:$K21,ROUNDUP(4*'Fee structure'!$B$6:$K$6/$F$3,0)-ROUNDUP((4-1)*'Fee structure'!$B$6:$K$6/$F$3,0)))</f>
        <v/>
      </c>
      <c r="F21" s="26" t="str">
        <f>IF(OR($A21="",5&gt;$F$3),"",SUMPRODUCT('Fee structure'!$B21:$K21,ROUNDUP(5*'Fee structure'!$B$6:$K$6/$F$3,0)-ROUNDUP((5-1)*'Fee structure'!$B$6:$K$6/$F$3,0)))</f>
        <v/>
      </c>
      <c r="G21" s="26" t="str">
        <f>IF(OR($A21="",6&gt;$F$3),"",SUMPRODUCT('Fee structure'!$B21:$K21,ROUNDUP(6*'Fee structure'!$B$6:$K$6/$F$3,0)-ROUNDUP((6-1)*'Fee structure'!$B$6:$K$6/$F$3,0)))</f>
        <v/>
      </c>
      <c r="H21" s="26" t="str">
        <f>IF(OR($A21="",7&gt;$F$3),"",SUMPRODUCT('Fee structure'!$B21:$K21,ROUNDUP(7*'Fee structure'!$B$6:$K$6/$F$3,0)-ROUNDUP((7-1)*'Fee structure'!$B$6:$K$6/$F$3,0)))</f>
        <v/>
      </c>
      <c r="I21" s="26" t="str">
        <f>IF(OR($A21="",8&gt;$F$3),"",SUMPRODUCT('Fee structure'!$B21:$K21,ROUNDUP(8*'Fee structure'!$B$6:$K$6/$F$3,0)-ROUNDUP((8-1)*'Fee structure'!$B$6:$K$6/$F$3,0)))</f>
        <v/>
      </c>
      <c r="J21" s="26" t="str">
        <f>IF(OR($A21="",9&gt;$F$3),"",SUMPRODUCT('Fee structure'!$B21:$K21,ROUNDUP(9*'Fee structure'!$B$6:$K$6/$F$3,0)-ROUNDUP((9-1)*'Fee structure'!$B$6:$K$6/$F$3,0)))</f>
        <v/>
      </c>
      <c r="K21" s="26" t="str">
        <f>IF(OR($A21="",10&gt;$F$3),"",SUMPRODUCT('Fee structure'!$B21:$K21,ROUNDUP(10*'Fee structure'!$B$6:$K$6/$F$3,0)-ROUNDUP((10-1)*'Fee structure'!$B$6:$K$6/$F$3,0)))</f>
        <v/>
      </c>
      <c r="L21" s="26" t="str">
        <f>IF(OR($A21="",11&gt;$F$3),"",SUMPRODUCT('Fee structure'!$B21:$K21,ROUNDUP(11*'Fee structure'!$B$6:$K$6/$F$3,0)-ROUNDUP((11-1)*'Fee structure'!$B$6:$K$6/$F$3,0)))</f>
        <v/>
      </c>
      <c r="M21" s="26" t="str">
        <f>IF(OR($A21="",12&gt;$F$3),"",SUMPRODUCT('Fee structure'!$B21:$K21,ROUNDUP(12*'Fee structure'!$B$6:$K$6/$F$3,0)-ROUNDUP((12-1)*'Fee structure'!$B$6:$K$6/$F$3,0)))</f>
        <v/>
      </c>
      <c r="N21" s="27" t="str">
        <f>IF($A21="","",SUM(B21:M21))</f>
        <v/>
      </c>
      <c r="O21" s="28" t="str">
        <f>IF($A21="","",'Fee structure'!M21)</f>
        <v/>
      </c>
    </row>
    <row r="22" spans="1:15" x14ac:dyDescent="0.25">
      <c r="A22" s="25" t="str">
        <f>IF('Fee structure'!A22="","",'Fee structure'!A22)</f>
        <v/>
      </c>
      <c r="B22" s="26" t="str">
        <f>IF(OR($A22="",1&gt;$F$3),"",SUMPRODUCT('Fee structure'!$B22:$K22,ROUNDUP(1*'Fee structure'!$B$6:$K$6/$F$3,0)-ROUNDUP((1-1)*'Fee structure'!$B$6:$K$6/$F$3,0)))</f>
        <v/>
      </c>
      <c r="C22" s="26" t="str">
        <f>IF(OR($A22="",2&gt;$F$3),"",SUMPRODUCT('Fee structure'!$B22:$K22,ROUNDUP(2*'Fee structure'!$B$6:$K$6/$F$3,0)-ROUNDUP((2-1)*'Fee structure'!$B$6:$K$6/$F$3,0)))</f>
        <v/>
      </c>
      <c r="D22" s="26" t="str">
        <f>IF(OR($A22="",3&gt;$F$3),"",SUMPRODUCT('Fee structure'!$B22:$K22,ROUNDUP(3*'Fee structure'!$B$6:$K$6/$F$3,0)-ROUNDUP((3-1)*'Fee structure'!$B$6:$K$6/$F$3,0)))</f>
        <v/>
      </c>
      <c r="E22" s="26" t="str">
        <f>IF(OR($A22="",4&gt;$F$3),"",SUMPRODUCT('Fee structure'!$B22:$K22,ROUNDUP(4*'Fee structure'!$B$6:$K$6/$F$3,0)-ROUNDUP((4-1)*'Fee structure'!$B$6:$K$6/$F$3,0)))</f>
        <v/>
      </c>
      <c r="F22" s="26" t="str">
        <f>IF(OR($A22="",5&gt;$F$3),"",SUMPRODUCT('Fee structure'!$B22:$K22,ROUNDUP(5*'Fee structure'!$B$6:$K$6/$F$3,0)-ROUNDUP((5-1)*'Fee structure'!$B$6:$K$6/$F$3,0)))</f>
        <v/>
      </c>
      <c r="G22" s="26" t="str">
        <f>IF(OR($A22="",6&gt;$F$3),"",SUMPRODUCT('Fee structure'!$B22:$K22,ROUNDUP(6*'Fee structure'!$B$6:$K$6/$F$3,0)-ROUNDUP((6-1)*'Fee structure'!$B$6:$K$6/$F$3,0)))</f>
        <v/>
      </c>
      <c r="H22" s="26" t="str">
        <f>IF(OR($A22="",7&gt;$F$3),"",SUMPRODUCT('Fee structure'!$B22:$K22,ROUNDUP(7*'Fee structure'!$B$6:$K$6/$F$3,0)-ROUNDUP((7-1)*'Fee structure'!$B$6:$K$6/$F$3,0)))</f>
        <v/>
      </c>
      <c r="I22" s="26" t="str">
        <f>IF(OR($A22="",8&gt;$F$3),"",SUMPRODUCT('Fee structure'!$B22:$K22,ROUNDUP(8*'Fee structure'!$B$6:$K$6/$F$3,0)-ROUNDUP((8-1)*'Fee structure'!$B$6:$K$6/$F$3,0)))</f>
        <v/>
      </c>
      <c r="J22" s="26" t="str">
        <f>IF(OR($A22="",9&gt;$F$3),"",SUMPRODUCT('Fee structure'!$B22:$K22,ROUNDUP(9*'Fee structure'!$B$6:$K$6/$F$3,0)-ROUNDUP((9-1)*'Fee structure'!$B$6:$K$6/$F$3,0)))</f>
        <v/>
      </c>
      <c r="K22" s="26" t="str">
        <f>IF(OR($A22="",10&gt;$F$3),"",SUMPRODUCT('Fee structure'!$B22:$K22,ROUNDUP(10*'Fee structure'!$B$6:$K$6/$F$3,0)-ROUNDUP((10-1)*'Fee structure'!$B$6:$K$6/$F$3,0)))</f>
        <v/>
      </c>
      <c r="L22" s="26" t="str">
        <f>IF(OR($A22="",11&gt;$F$3),"",SUMPRODUCT('Fee structure'!$B22:$K22,ROUNDUP(11*'Fee structure'!$B$6:$K$6/$F$3,0)-ROUNDUP((11-1)*'Fee structure'!$B$6:$K$6/$F$3,0)))</f>
        <v/>
      </c>
      <c r="M22" s="26" t="str">
        <f>IF(OR($A22="",12&gt;$F$3),"",SUMPRODUCT('Fee structure'!$B22:$K22,ROUNDUP(12*'Fee structure'!$B$6:$K$6/$F$3,0)-ROUNDUP((12-1)*'Fee structure'!$B$6:$K$6/$F$3,0)))</f>
        <v/>
      </c>
      <c r="N22" s="27" t="str">
        <f>IF($A22="","",SUM(B22:M22))</f>
        <v/>
      </c>
      <c r="O22" s="28" t="str">
        <f>IF($A22="","",'Fee structure'!M22)</f>
        <v/>
      </c>
    </row>
    <row r="23" spans="1:15" x14ac:dyDescent="0.25">
      <c r="A23" s="25" t="str">
        <f>IF('Fee structure'!A23="","",'Fee structure'!A23)</f>
        <v/>
      </c>
      <c r="B23" s="26" t="str">
        <f>IF(OR($A23="",1&gt;$F$3),"",SUMPRODUCT('Fee structure'!$B23:$K23,ROUNDUP(1*'Fee structure'!$B$6:$K$6/$F$3,0)-ROUNDUP((1-1)*'Fee structure'!$B$6:$K$6/$F$3,0)))</f>
        <v/>
      </c>
      <c r="C23" s="26" t="str">
        <f>IF(OR($A23="",2&gt;$F$3),"",SUMPRODUCT('Fee structure'!$B23:$K23,ROUNDUP(2*'Fee structure'!$B$6:$K$6/$F$3,0)-ROUNDUP((2-1)*'Fee structure'!$B$6:$K$6/$F$3,0)))</f>
        <v/>
      </c>
      <c r="D23" s="26" t="str">
        <f>IF(OR($A23="",3&gt;$F$3),"",SUMPRODUCT('Fee structure'!$B23:$K23,ROUNDUP(3*'Fee structure'!$B$6:$K$6/$F$3,0)-ROUNDUP((3-1)*'Fee structure'!$B$6:$K$6/$F$3,0)))</f>
        <v/>
      </c>
      <c r="E23" s="26" t="str">
        <f>IF(OR($A23="",4&gt;$F$3),"",SUMPRODUCT('Fee structure'!$B23:$K23,ROUNDUP(4*'Fee structure'!$B$6:$K$6/$F$3,0)-ROUNDUP((4-1)*'Fee structure'!$B$6:$K$6/$F$3,0)))</f>
        <v/>
      </c>
      <c r="F23" s="26" t="str">
        <f>IF(OR($A23="",5&gt;$F$3),"",SUMPRODUCT('Fee structure'!$B23:$K23,ROUNDUP(5*'Fee structure'!$B$6:$K$6/$F$3,0)-ROUNDUP((5-1)*'Fee structure'!$B$6:$K$6/$F$3,0)))</f>
        <v/>
      </c>
      <c r="G23" s="26" t="str">
        <f>IF(OR($A23="",6&gt;$F$3),"",SUMPRODUCT('Fee structure'!$B23:$K23,ROUNDUP(6*'Fee structure'!$B$6:$K$6/$F$3,0)-ROUNDUP((6-1)*'Fee structure'!$B$6:$K$6/$F$3,0)))</f>
        <v/>
      </c>
      <c r="H23" s="26" t="str">
        <f>IF(OR($A23="",7&gt;$F$3),"",SUMPRODUCT('Fee structure'!$B23:$K23,ROUNDUP(7*'Fee structure'!$B$6:$K$6/$F$3,0)-ROUNDUP((7-1)*'Fee structure'!$B$6:$K$6/$F$3,0)))</f>
        <v/>
      </c>
      <c r="I23" s="26" t="str">
        <f>IF(OR($A23="",8&gt;$F$3),"",SUMPRODUCT('Fee structure'!$B23:$K23,ROUNDUP(8*'Fee structure'!$B$6:$K$6/$F$3,0)-ROUNDUP((8-1)*'Fee structure'!$B$6:$K$6/$F$3,0)))</f>
        <v/>
      </c>
      <c r="J23" s="26" t="str">
        <f>IF(OR($A23="",9&gt;$F$3),"",SUMPRODUCT('Fee structure'!$B23:$K23,ROUNDUP(9*'Fee structure'!$B$6:$K$6/$F$3,0)-ROUNDUP((9-1)*'Fee structure'!$B$6:$K$6/$F$3,0)))</f>
        <v/>
      </c>
      <c r="K23" s="26" t="str">
        <f>IF(OR($A23="",10&gt;$F$3),"",SUMPRODUCT('Fee structure'!$B23:$K23,ROUNDUP(10*'Fee structure'!$B$6:$K$6/$F$3,0)-ROUNDUP((10-1)*'Fee structure'!$B$6:$K$6/$F$3,0)))</f>
        <v/>
      </c>
      <c r="L23" s="26" t="str">
        <f>IF(OR($A23="",11&gt;$F$3),"",SUMPRODUCT('Fee structure'!$B23:$K23,ROUNDUP(11*'Fee structure'!$B$6:$K$6/$F$3,0)-ROUNDUP((11-1)*'Fee structure'!$B$6:$K$6/$F$3,0)))</f>
        <v/>
      </c>
      <c r="M23" s="26" t="str">
        <f>IF(OR($A23="",12&gt;$F$3),"",SUMPRODUCT('Fee structure'!$B23:$K23,ROUNDUP(12*'Fee structure'!$B$6:$K$6/$F$3,0)-ROUNDUP((12-1)*'Fee structure'!$B$6:$K$6/$F$3,0)))</f>
        <v/>
      </c>
      <c r="N23" s="27" t="str">
        <f>IF($A23="","",SUM(B23:M23))</f>
        <v/>
      </c>
      <c r="O23" s="28" t="str">
        <f>IF($A23="","",'Fee structure'!M23)</f>
        <v/>
      </c>
    </row>
    <row r="24" spans="1:15" x14ac:dyDescent="0.25">
      <c r="A24" s="25" t="str">
        <f>IF('Fee structure'!A24="","",'Fee structure'!A24)</f>
        <v/>
      </c>
      <c r="B24" s="26" t="str">
        <f>IF(OR($A24="",1&gt;$F$3),"",SUMPRODUCT('Fee structure'!$B24:$K24,ROUNDUP(1*'Fee structure'!$B$6:$K$6/$F$3,0)-ROUNDUP((1-1)*'Fee structure'!$B$6:$K$6/$F$3,0)))</f>
        <v/>
      </c>
      <c r="C24" s="26" t="str">
        <f>IF(OR($A24="",2&gt;$F$3),"",SUMPRODUCT('Fee structure'!$B24:$K24,ROUNDUP(2*'Fee structure'!$B$6:$K$6/$F$3,0)-ROUNDUP((2-1)*'Fee structure'!$B$6:$K$6/$F$3,0)))</f>
        <v/>
      </c>
      <c r="D24" s="26" t="str">
        <f>IF(OR($A24="",3&gt;$F$3),"",SUMPRODUCT('Fee structure'!$B24:$K24,ROUNDUP(3*'Fee structure'!$B$6:$K$6/$F$3,0)-ROUNDUP((3-1)*'Fee structure'!$B$6:$K$6/$F$3,0)))</f>
        <v/>
      </c>
      <c r="E24" s="26" t="str">
        <f>IF(OR($A24="",4&gt;$F$3),"",SUMPRODUCT('Fee structure'!$B24:$K24,ROUNDUP(4*'Fee structure'!$B$6:$K$6/$F$3,0)-ROUNDUP((4-1)*'Fee structure'!$B$6:$K$6/$F$3,0)))</f>
        <v/>
      </c>
      <c r="F24" s="26" t="str">
        <f>IF(OR($A24="",5&gt;$F$3),"",SUMPRODUCT('Fee structure'!$B24:$K24,ROUNDUP(5*'Fee structure'!$B$6:$K$6/$F$3,0)-ROUNDUP((5-1)*'Fee structure'!$B$6:$K$6/$F$3,0)))</f>
        <v/>
      </c>
      <c r="G24" s="26" t="str">
        <f>IF(OR($A24="",6&gt;$F$3),"",SUMPRODUCT('Fee structure'!$B24:$K24,ROUNDUP(6*'Fee structure'!$B$6:$K$6/$F$3,0)-ROUNDUP((6-1)*'Fee structure'!$B$6:$K$6/$F$3,0)))</f>
        <v/>
      </c>
      <c r="H24" s="26" t="str">
        <f>IF(OR($A24="",7&gt;$F$3),"",SUMPRODUCT('Fee structure'!$B24:$K24,ROUNDUP(7*'Fee structure'!$B$6:$K$6/$F$3,0)-ROUNDUP((7-1)*'Fee structure'!$B$6:$K$6/$F$3,0)))</f>
        <v/>
      </c>
      <c r="I24" s="26" t="str">
        <f>IF(OR($A24="",8&gt;$F$3),"",SUMPRODUCT('Fee structure'!$B24:$K24,ROUNDUP(8*'Fee structure'!$B$6:$K$6/$F$3,0)-ROUNDUP((8-1)*'Fee structure'!$B$6:$K$6/$F$3,0)))</f>
        <v/>
      </c>
      <c r="J24" s="26" t="str">
        <f>IF(OR($A24="",9&gt;$F$3),"",SUMPRODUCT('Fee structure'!$B24:$K24,ROUNDUP(9*'Fee structure'!$B$6:$K$6/$F$3,0)-ROUNDUP((9-1)*'Fee structure'!$B$6:$K$6/$F$3,0)))</f>
        <v/>
      </c>
      <c r="K24" s="26" t="str">
        <f>IF(OR($A24="",10&gt;$F$3),"",SUMPRODUCT('Fee structure'!$B24:$K24,ROUNDUP(10*'Fee structure'!$B$6:$K$6/$F$3,0)-ROUNDUP((10-1)*'Fee structure'!$B$6:$K$6/$F$3,0)))</f>
        <v/>
      </c>
      <c r="L24" s="26" t="str">
        <f>IF(OR($A24="",11&gt;$F$3),"",SUMPRODUCT('Fee structure'!$B24:$K24,ROUNDUP(11*'Fee structure'!$B$6:$K$6/$F$3,0)-ROUNDUP((11-1)*'Fee structure'!$B$6:$K$6/$F$3,0)))</f>
        <v/>
      </c>
      <c r="M24" s="26" t="str">
        <f>IF(OR($A24="",12&gt;$F$3),"",SUMPRODUCT('Fee structure'!$B24:$K24,ROUNDUP(12*'Fee structure'!$B$6:$K$6/$F$3,0)-ROUNDUP((12-1)*'Fee structure'!$B$6:$K$6/$F$3,0)))</f>
        <v/>
      </c>
      <c r="N24" s="27" t="str">
        <f>IF($A24="","",SUM(B24:M24))</f>
        <v/>
      </c>
      <c r="O24" s="28" t="str">
        <f>IF($A24="","",'Fee structure'!M24)</f>
        <v/>
      </c>
    </row>
    <row r="25" spans="1:15" x14ac:dyDescent="0.25">
      <c r="A25" s="25" t="str">
        <f>IF('Fee structure'!A25="","",'Fee structure'!A25)</f>
        <v/>
      </c>
      <c r="B25" s="26" t="str">
        <f>IF(OR($A25="",1&gt;$F$3),"",SUMPRODUCT('Fee structure'!$B25:$K25,ROUNDUP(1*'Fee structure'!$B$6:$K$6/$F$3,0)-ROUNDUP((1-1)*'Fee structure'!$B$6:$K$6/$F$3,0)))</f>
        <v/>
      </c>
      <c r="C25" s="26" t="str">
        <f>IF(OR($A25="",2&gt;$F$3),"",SUMPRODUCT('Fee structure'!$B25:$K25,ROUNDUP(2*'Fee structure'!$B$6:$K$6/$F$3,0)-ROUNDUP((2-1)*'Fee structure'!$B$6:$K$6/$F$3,0)))</f>
        <v/>
      </c>
      <c r="D25" s="26" t="str">
        <f>IF(OR($A25="",3&gt;$F$3),"",SUMPRODUCT('Fee structure'!$B25:$K25,ROUNDUP(3*'Fee structure'!$B$6:$K$6/$F$3,0)-ROUNDUP((3-1)*'Fee structure'!$B$6:$K$6/$F$3,0)))</f>
        <v/>
      </c>
      <c r="E25" s="26" t="str">
        <f>IF(OR($A25="",4&gt;$F$3),"",SUMPRODUCT('Fee structure'!$B25:$K25,ROUNDUP(4*'Fee structure'!$B$6:$K$6/$F$3,0)-ROUNDUP((4-1)*'Fee structure'!$B$6:$K$6/$F$3,0)))</f>
        <v/>
      </c>
      <c r="F25" s="26" t="str">
        <f>IF(OR($A25="",5&gt;$F$3),"",SUMPRODUCT('Fee structure'!$B25:$K25,ROUNDUP(5*'Fee structure'!$B$6:$K$6/$F$3,0)-ROUNDUP((5-1)*'Fee structure'!$B$6:$K$6/$F$3,0)))</f>
        <v/>
      </c>
      <c r="G25" s="26" t="str">
        <f>IF(OR($A25="",6&gt;$F$3),"",SUMPRODUCT('Fee structure'!$B25:$K25,ROUNDUP(6*'Fee structure'!$B$6:$K$6/$F$3,0)-ROUNDUP((6-1)*'Fee structure'!$B$6:$K$6/$F$3,0)))</f>
        <v/>
      </c>
      <c r="H25" s="26" t="str">
        <f>IF(OR($A25="",7&gt;$F$3),"",SUMPRODUCT('Fee structure'!$B25:$K25,ROUNDUP(7*'Fee structure'!$B$6:$K$6/$F$3,0)-ROUNDUP((7-1)*'Fee structure'!$B$6:$K$6/$F$3,0)))</f>
        <v/>
      </c>
      <c r="I25" s="26" t="str">
        <f>IF(OR($A25="",8&gt;$F$3),"",SUMPRODUCT('Fee structure'!$B25:$K25,ROUNDUP(8*'Fee structure'!$B$6:$K$6/$F$3,0)-ROUNDUP((8-1)*'Fee structure'!$B$6:$K$6/$F$3,0)))</f>
        <v/>
      </c>
      <c r="J25" s="26" t="str">
        <f>IF(OR($A25="",9&gt;$F$3),"",SUMPRODUCT('Fee structure'!$B25:$K25,ROUNDUP(9*'Fee structure'!$B$6:$K$6/$F$3,0)-ROUNDUP((9-1)*'Fee structure'!$B$6:$K$6/$F$3,0)))</f>
        <v/>
      </c>
      <c r="K25" s="26" t="str">
        <f>IF(OR($A25="",10&gt;$F$3),"",SUMPRODUCT('Fee structure'!$B25:$K25,ROUNDUP(10*'Fee structure'!$B$6:$K$6/$F$3,0)-ROUNDUP((10-1)*'Fee structure'!$B$6:$K$6/$F$3,0)))</f>
        <v/>
      </c>
      <c r="L25" s="26" t="str">
        <f>IF(OR($A25="",11&gt;$F$3),"",SUMPRODUCT('Fee structure'!$B25:$K25,ROUNDUP(11*'Fee structure'!$B$6:$K$6/$F$3,0)-ROUNDUP((11-1)*'Fee structure'!$B$6:$K$6/$F$3,0)))</f>
        <v/>
      </c>
      <c r="M25" s="26" t="str">
        <f>IF(OR($A25="",12&gt;$F$3),"",SUMPRODUCT('Fee structure'!$B25:$K25,ROUNDUP(12*'Fee structure'!$B$6:$K$6/$F$3,0)-ROUNDUP((12-1)*'Fee structure'!$B$6:$K$6/$F$3,0)))</f>
        <v/>
      </c>
      <c r="N25" s="27" t="str">
        <f>IF($A25="","",SUM(B25:M25))</f>
        <v/>
      </c>
      <c r="O25" s="28" t="str">
        <f>IF($A25="","",'Fee structure'!M25)</f>
        <v/>
      </c>
    </row>
    <row r="26" spans="1:15" x14ac:dyDescent="0.25">
      <c r="A26" s="25" t="str">
        <f>IF('Fee structure'!A26="","",'Fee structure'!A26)</f>
        <v/>
      </c>
      <c r="B26" s="26" t="str">
        <f>IF(OR($A26="",1&gt;$F$3),"",SUMPRODUCT('Fee structure'!$B26:$K26,ROUNDUP(1*'Fee structure'!$B$6:$K$6/$F$3,0)-ROUNDUP((1-1)*'Fee structure'!$B$6:$K$6/$F$3,0)))</f>
        <v/>
      </c>
      <c r="C26" s="26" t="str">
        <f>IF(OR($A26="",2&gt;$F$3),"",SUMPRODUCT('Fee structure'!$B26:$K26,ROUNDUP(2*'Fee structure'!$B$6:$K$6/$F$3,0)-ROUNDUP((2-1)*'Fee structure'!$B$6:$K$6/$F$3,0)))</f>
        <v/>
      </c>
      <c r="D26" s="26" t="str">
        <f>IF(OR($A26="",3&gt;$F$3),"",SUMPRODUCT('Fee structure'!$B26:$K26,ROUNDUP(3*'Fee structure'!$B$6:$K$6/$F$3,0)-ROUNDUP((3-1)*'Fee structure'!$B$6:$K$6/$F$3,0)))</f>
        <v/>
      </c>
      <c r="E26" s="26" t="str">
        <f>IF(OR($A26="",4&gt;$F$3),"",SUMPRODUCT('Fee structure'!$B26:$K26,ROUNDUP(4*'Fee structure'!$B$6:$K$6/$F$3,0)-ROUNDUP((4-1)*'Fee structure'!$B$6:$K$6/$F$3,0)))</f>
        <v/>
      </c>
      <c r="F26" s="26" t="str">
        <f>IF(OR($A26="",5&gt;$F$3),"",SUMPRODUCT('Fee structure'!$B26:$K26,ROUNDUP(5*'Fee structure'!$B$6:$K$6/$F$3,0)-ROUNDUP((5-1)*'Fee structure'!$B$6:$K$6/$F$3,0)))</f>
        <v/>
      </c>
      <c r="G26" s="26" t="str">
        <f>IF(OR($A26="",6&gt;$F$3),"",SUMPRODUCT('Fee structure'!$B26:$K26,ROUNDUP(6*'Fee structure'!$B$6:$K$6/$F$3,0)-ROUNDUP((6-1)*'Fee structure'!$B$6:$K$6/$F$3,0)))</f>
        <v/>
      </c>
      <c r="H26" s="26" t="str">
        <f>IF(OR($A26="",7&gt;$F$3),"",SUMPRODUCT('Fee structure'!$B26:$K26,ROUNDUP(7*'Fee structure'!$B$6:$K$6/$F$3,0)-ROUNDUP((7-1)*'Fee structure'!$B$6:$K$6/$F$3,0)))</f>
        <v/>
      </c>
      <c r="I26" s="26" t="str">
        <f>IF(OR($A26="",8&gt;$F$3),"",SUMPRODUCT('Fee structure'!$B26:$K26,ROUNDUP(8*'Fee structure'!$B$6:$K$6/$F$3,0)-ROUNDUP((8-1)*'Fee structure'!$B$6:$K$6/$F$3,0)))</f>
        <v/>
      </c>
      <c r="J26" s="26" t="str">
        <f>IF(OR($A26="",9&gt;$F$3),"",SUMPRODUCT('Fee structure'!$B26:$K26,ROUNDUP(9*'Fee structure'!$B$6:$K$6/$F$3,0)-ROUNDUP((9-1)*'Fee structure'!$B$6:$K$6/$F$3,0)))</f>
        <v/>
      </c>
      <c r="K26" s="26" t="str">
        <f>IF(OR($A26="",10&gt;$F$3),"",SUMPRODUCT('Fee structure'!$B26:$K26,ROUNDUP(10*'Fee structure'!$B$6:$K$6/$F$3,0)-ROUNDUP((10-1)*'Fee structure'!$B$6:$K$6/$F$3,0)))</f>
        <v/>
      </c>
      <c r="L26" s="26" t="str">
        <f>IF(OR($A26="",11&gt;$F$3),"",SUMPRODUCT('Fee structure'!$B26:$K26,ROUNDUP(11*'Fee structure'!$B$6:$K$6/$F$3,0)-ROUNDUP((11-1)*'Fee structure'!$B$6:$K$6/$F$3,0)))</f>
        <v/>
      </c>
      <c r="M26" s="26" t="str">
        <f>IF(OR($A26="",12&gt;$F$3),"",SUMPRODUCT('Fee structure'!$B26:$K26,ROUNDUP(12*'Fee structure'!$B$6:$K$6/$F$3,0)-ROUNDUP((12-1)*'Fee structure'!$B$6:$K$6/$F$3,0)))</f>
        <v/>
      </c>
      <c r="N26" s="27" t="str">
        <f>IF($A26="","",SUM(B26:M26))</f>
        <v/>
      </c>
      <c r="O26" s="28" t="str">
        <f>IF($A26="","",'Fee structure'!M26)</f>
        <v/>
      </c>
    </row>
    <row r="28" spans="1:1" x14ac:dyDescent="0.25">
      <c r="A28" s="11" t="s">
        <v>38</v>
      </c>
    </row>
  </sheetData>
  <mergeCells count="2">
    <mergeCell ref="B3:C3"/>
    <mergeCell ref="D3:E3"/>
  </mergeCells>
  <conditionalFormatting sqref="B5:M26">
    <cfRule type="expression" dxfId="3" priority="1">
      <formula>COLUMN(B5)-1&gt;$F$3</formula>
    </cfRule>
  </conditionalFormatting>
  <dataValidations count="1">
    <dataValidation type="list" showErrorMessage="1" errorStyle="stop" errorTitle="Plan" error="Pick Monthly, Quarterly, Half-yearly or Yearly." sqref="B3">
      <formula1>"Monthly,Quarterly,Half-yearly,Yearly"</formula1>
    </dataValidation>
  </dataValidations>
  <hyperlinks>
    <hyperlink ref="A28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Setup</vt:lpstr>
      <vt:lpstr>Fee structure</vt:lpstr>
      <vt:lpstr>Instalments</vt:lpstr>
    </vt:vector>
  </TitlesOfParts>
  <Company>proems.in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ProEMS</dc:creator>
  <dc:title>School fee structure</dc:title>
  <dc:subject/>
  <dc:description>Free template from proems.in: https://www.proems.in/templates/fee-structure-format/</dc:description>
  <cp:keywords/>
  <cp:category/>
  <cp:lastModifiedBy>ProEMS</cp:lastModifiedBy>
  <dcterms:created xsi:type="dcterms:W3CDTF">2026-10-21T12:00:00Z</dcterms:created>
  <dcterms:modified xsi:type="dcterms:W3CDTF">2026-10-21T12:00:00Z</dcterms:modified>
</cp:coreProperties>
</file>