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etup" state="visible" r:id="rId4"/>
    <sheet sheetId="2" name="Master" state="visible" r:id="rId5"/>
    <sheet sheetId="3" name="Class view" state="visible" r:id="rId6"/>
    <sheet sheetId="4" name="Teacher view" state="visible" r:id="rId7"/>
    <sheet sheetId="5" name="Teacher load" state="visible" r:id="rId8"/>
  </sheets>
  <definedNames>
    <definedName name="_xlnm.Print_Area" localSheetId="1">'Master'!$A1:$AY32</definedName>
    <definedName name="_xlnm.Print_Titles" localSheetId="1">'Master'!$A:$B,'Master'!$4:$6</definedName>
    <definedName name="_xlnm.Print_Area" localSheetId="2">'Class view'!$A1:$I44</definedName>
    <definedName name="_xlnm.Print_Area" localSheetId="3">'Teacher view'!$A1:$I22</definedName>
    <definedName name="_xlnm.Print_Titles" localSheetId="4">'Teacher load'!$4:$4</definedName>
  </definedNames>
  <calcPr calcId="171027" fullCalcOnLoad="1"/>
</workbook>
</file>

<file path=xl/sharedStrings.xml><?xml version="1.0" encoding="utf-8"?>
<sst xmlns="http://schemas.openxmlformats.org/spreadsheetml/2006/main" count="500" uniqueCount="146">
  <si>
    <t>School timetable</t>
  </si>
  <si>
    <t>Fill in the green cells. The Master sheet's drop-downs, the clash check and both views read from here.</t>
  </si>
  <si>
    <t>School</t>
  </si>
  <si>
    <t>Demo Public School</t>
  </si>
  <si>
    <t>Session</t>
  </si>
  <si>
    <t>2026-27</t>
  </si>
  <si>
    <t>In use from</t>
  </si>
  <si>
    <t>Day</t>
  </si>
  <si>
    <t>Period</t>
  </si>
  <si>
    <t>Starts</t>
  </si>
  <si>
    <t>Ends</t>
  </si>
  <si>
    <t>Minutes</t>
  </si>
  <si>
    <t>How to use it</t>
  </si>
  <si>
    <t>Monday</t>
  </si>
  <si>
    <t>1. Type your days, period times and breaks on the left.</t>
  </si>
  <si>
    <t>Tuesday</t>
  </si>
  <si>
    <t>2. List classes, teachers (with a short code) and subjects below.</t>
  </si>
  <si>
    <t>Wednesday</t>
  </si>
  <si>
    <t>3. Add each subject-and-teacher pair under Lessons. The last column</t>
  </si>
  <si>
    <t>Thursday</t>
  </si>
  <si>
    <t xml:space="preserve">    builds the text the Master grid offers, such as Eng / RI.</t>
  </si>
  <si>
    <t>Friday</t>
  </si>
  <si>
    <t>4. On Master, pick a lesson for every class and period.</t>
  </si>
  <si>
    <t>Saturday</t>
  </si>
  <si>
    <t>5. A red cell means that teacher is in two classes in that period.</t>
  </si>
  <si>
    <t>6. Print a class from Class view and a teacher from Teacher view.</t>
  </si>
  <si>
    <t>The grid holds 6 days of 8 periods. Leave unused ones empty.</t>
  </si>
  <si>
    <t>After period</t>
  </si>
  <si>
    <t>Break</t>
  </si>
  <si>
    <t>Short break</t>
  </si>
  <si>
    <t>Lunch</t>
  </si>
  <si>
    <t>Teaching time a week, in hours</t>
  </si>
  <si>
    <t>Classes</t>
  </si>
  <si>
    <t>Teachers</t>
  </si>
  <si>
    <t>Subjects</t>
  </si>
  <si>
    <t>Lessons</t>
  </si>
  <si>
    <t>Class</t>
  </si>
  <si>
    <t>Class teacher (code)</t>
  </si>
  <si>
    <t>Code</t>
  </si>
  <si>
    <t>Teacher</t>
  </si>
  <si>
    <t>Short name</t>
  </si>
  <si>
    <t>Subject</t>
  </si>
  <si>
    <t>Subject (short)</t>
  </si>
  <si>
    <t>Teacher (code)</t>
  </si>
  <si>
    <t>Shows in the grid as</t>
  </si>
  <si>
    <t>VI A</t>
  </si>
  <si>
    <t>SG</t>
  </si>
  <si>
    <t>RI</t>
  </si>
  <si>
    <t>Ms. R. Iyer</t>
  </si>
  <si>
    <t>Eng</t>
  </si>
  <si>
    <t>English</t>
  </si>
  <si>
    <t>VI B</t>
  </si>
  <si>
    <t>KR</t>
  </si>
  <si>
    <t>NB</t>
  </si>
  <si>
    <t>Mr. N. Bose</t>
  </si>
  <si>
    <t>Hin</t>
  </si>
  <si>
    <t>Hindi</t>
  </si>
  <si>
    <t>VII A</t>
  </si>
  <si>
    <t>PS</t>
  </si>
  <si>
    <t>Mrs. P. Sinha</t>
  </si>
  <si>
    <t>Maths</t>
  </si>
  <si>
    <t>Mathematics</t>
  </si>
  <si>
    <t>VII B</t>
  </si>
  <si>
    <t>VJ</t>
  </si>
  <si>
    <t>Mr. V. Joshi</t>
  </si>
  <si>
    <t>Sci</t>
  </si>
  <si>
    <t>Science</t>
  </si>
  <si>
    <t>AK</t>
  </si>
  <si>
    <t>VIII A</t>
  </si>
  <si>
    <t>Mr. A. Kulkarni</t>
  </si>
  <si>
    <t>SSt</t>
  </si>
  <si>
    <t>Social Science</t>
  </si>
  <si>
    <t>MD</t>
  </si>
  <si>
    <t>VIII B</t>
  </si>
  <si>
    <t>Ms. M. D'Souza</t>
  </si>
  <si>
    <t>Skt</t>
  </si>
  <si>
    <t>Sanskrit</t>
  </si>
  <si>
    <t>Ms. S. Ghosh</t>
  </si>
  <si>
    <t>Comp</t>
  </si>
  <si>
    <t>Computer</t>
  </si>
  <si>
    <t>Mr. K. Rao</t>
  </si>
  <si>
    <t>PE</t>
  </si>
  <si>
    <t>Physical Education</t>
  </si>
  <si>
    <t>TN</t>
  </si>
  <si>
    <t>Mrs. T. Nair</t>
  </si>
  <si>
    <t>Art</t>
  </si>
  <si>
    <t>HB</t>
  </si>
  <si>
    <t>Mr. H. Bhat</t>
  </si>
  <si>
    <t>Lib</t>
  </si>
  <si>
    <t>Library</t>
  </si>
  <si>
    <t>Music</t>
  </si>
  <si>
    <t>Codes and short names turn red if repeated or if they contain a /.</t>
  </si>
  <si>
    <t>Free template from proems.in</t>
  </si>
  <si>
    <t>Master timetable</t>
  </si>
  <si>
    <t>Periods with a teacher clash</t>
  </si>
  <si>
    <t>Class teacher</t>
  </si>
  <si>
    <t>Periods filled</t>
  </si>
  <si>
    <t>PE / HB</t>
  </si>
  <si>
    <t>Eng / RI</t>
  </si>
  <si>
    <t>Maths / AK</t>
  </si>
  <si>
    <t>SSt / TN</t>
  </si>
  <si>
    <t>Comp / AK</t>
  </si>
  <si>
    <t>Hin / PS</t>
  </si>
  <si>
    <t>Skt / VJ</t>
  </si>
  <si>
    <t>Sci / SG</t>
  </si>
  <si>
    <t>Art / HB</t>
  </si>
  <si>
    <t>Lib / RI</t>
  </si>
  <si>
    <t>Music / VJ</t>
  </si>
  <si>
    <t>Sci / KR</t>
  </si>
  <si>
    <t>Maths / MD</t>
  </si>
  <si>
    <t>Eng / NB</t>
  </si>
  <si>
    <t>Comp / MD</t>
  </si>
  <si>
    <t>Lib / NB</t>
  </si>
  <si>
    <t>Clashes</t>
  </si>
  <si>
    <t>Teacher codes, worked out from the grid above for the clash check and the Teacher view. Don't type here.</t>
  </si>
  <si>
    <t>Class timetable</t>
  </si>
  <si>
    <t>Master row (working)</t>
  </si>
  <si>
    <t>Period 1</t>
  </si>
  <si>
    <t>Period 2</t>
  </si>
  <si>
    <t>Period 3</t>
  </si>
  <si>
    <t>Period 4</t>
  </si>
  <si>
    <t>Period 5</t>
  </si>
  <si>
    <t>Period 6</t>
  </si>
  <si>
    <t>Period 7</t>
  </si>
  <si>
    <t>Period 8</t>
  </si>
  <si>
    <t>Week in order (working)</t>
  </si>
  <si>
    <t>Subjects and teachers</t>
  </si>
  <si>
    <t>Periods a week</t>
  </si>
  <si>
    <t>Count</t>
  </si>
  <si>
    <t>Order</t>
  </si>
  <si>
    <t>Teacher (working, don't type here)</t>
  </si>
  <si>
    <t>Periods filled this week</t>
  </si>
  <si>
    <t>Teacher timetable</t>
  </si>
  <si>
    <t>Teacher code</t>
  </si>
  <si>
    <t>Class teacher of</t>
  </si>
  <si>
    <t>Periods with a clash</t>
  </si>
  <si>
    <t>Teacher load</t>
  </si>
  <si>
    <t>Periods each teacher has in the Master grid, day by day. A teacher with a clash is counted in both classes.</t>
  </si>
  <si>
    <t>Week</t>
  </si>
  <si>
    <t>Most in a day</t>
  </si>
  <si>
    <t>Free periods</t>
  </si>
  <si>
    <t>All teachers</t>
  </si>
  <si>
    <t>Checks</t>
  </si>
  <si>
    <t>Lessons in the Master grid</t>
  </si>
  <si>
    <t>Grid cells with no teacher code (no / in the cell)</t>
  </si>
  <si>
    <t>Grid cells whose teacher code isn't on Setup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</si>
</sst>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"/>
    <numFmt numFmtId="165" formatCode="0;-0;;@"/>
  </numFmts>
  <fonts count="15" x14ac:knownFonts="1">
    <font>
      <color theme="1"/>
      <family val="2"/>
      <scheme val="minor"/>
      <sz val="11"/>
      <name val="Calibri"/>
    </font>
    <font>
      <b/>
      <color rgb="FF4527A4"/>
      <sz val="18"/>
      <name val="Cambria"/>
    </font>
    <font>
      <i/>
      <color rgb="FF5C6880"/>
      <sz val="10"/>
      <name val="Calibri"/>
    </font>
    <font>
      <b/>
      <color rgb="FF0B1222"/>
      <sz val="11"/>
      <name val="Calibri"/>
    </font>
    <font>
      <color rgb="FF0B1222"/>
      <sz val="11"/>
      <name val="Calibri"/>
    </font>
    <font>
      <b/>
      <color rgb="FF0B1222"/>
      <sz val="10"/>
      <name val="Calibri"/>
    </font>
    <font>
      <b/>
      <color rgb="FF4527A4"/>
      <sz val="11"/>
      <name val="Calibri"/>
    </font>
    <font>
      <color rgb="FF0B1222"/>
      <sz val="10"/>
      <name val="Calibri"/>
    </font>
    <font>
      <i/>
      <color rgb="FF5C6880"/>
      <sz val="9"/>
      <name val="Calibri"/>
    </font>
    <font>
      <color rgb="FF5C6880"/>
      <sz val="9"/>
      <name val="Calibri"/>
    </font>
    <font>
      <b/>
      <color rgb="FF4527A4"/>
      <sz val="16"/>
      <name val="Cambria"/>
    </font>
    <font>
      <color rgb="FF5C6880"/>
      <sz val="11"/>
      <name val="Calibri"/>
    </font>
    <font>
      <color rgb="FF5C6880"/>
      <sz val="8"/>
      <name val="Calibri"/>
    </font>
    <font>
      <color rgb="FF0B1222"/>
      <sz val="9"/>
      <name val="Calibri"/>
    </font>
    <font>
      <b/>
      <color rgb="FF0B1222"/>
      <sz val="9"/>
      <name val="Calibri"/>
    </font>
  </fonts>
  <fills count="6">
    <fill>
      <patternFill patternType="none"/>
    </fill>
    <fill>
      <patternFill patternType="gray125"/>
    </fill>
    <fill>
      <patternFill patternType="solid">
        <fgColor rgb="FFEFF8EC"/>
      </patternFill>
    </fill>
    <fill>
      <patternFill patternType="solid">
        <fgColor rgb="FFF1ECFF"/>
      </patternFill>
    </fill>
    <fill>
      <patternFill patternType="solid">
        <fgColor rgb="FFFFFAF5"/>
      </patternFill>
    </fill>
    <fill>
      <patternFill patternType="solid">
        <fgColor rgb="FFEEF0F3"/>
      </patternFill>
    </fill>
  </fills>
  <borders count="3">
    <border>
      <left/>
      <right/>
      <top/>
      <bottom/>
      <diagonal/>
    </border>
    <border>
      <left style="thin">
        <color rgb="FFC9D1DC"/>
      </left>
      <right style="thin">
        <color rgb="FFC9D1DC"/>
      </right>
      <top style="thin">
        <color rgb="FFC9D1DC"/>
      </top>
      <bottom style="thin">
        <color rgb="FFC9D1DC"/>
      </bottom>
      <diagonal/>
    </border>
    <border>
      <left style="medium">
        <color rgb="FF5C6880"/>
      </left>
      <right style="thin">
        <color rgb="FFC9D1DC"/>
      </right>
      <top style="thin">
        <color rgb="FFC9D1DC"/>
      </top>
      <bottom style="thin">
        <color rgb="FFC9D1DC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164" fontId="4" fillId="2" borderId="1" xfId="0" applyNumberFormat="1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0" borderId="0" xfId="0" applyFont="1"/>
    <xf numFmtId="0" fontId="3" fillId="4" borderId="1" xfId="0" applyFont="1" applyFill="1" applyBorder="1" applyAlignment="1">
      <alignment horizontal="center" vertical="center"/>
    </xf>
    <xf numFmtId="20" fontId="4" fillId="2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7" fillId="0" borderId="0" xfId="0" applyFont="1"/>
    <xf numFmtId="0" fontId="2" fillId="0" borderId="0" xfId="0" applyFont="1"/>
    <xf numFmtId="0" fontId="4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4" fillId="4" borderId="1" xfId="0" applyFont="1" applyFill="1" applyBorder="1" applyAlignment="1">
      <alignment horizontal="left" vertical="center"/>
    </xf>
    <xf numFmtId="0" fontId="8" fillId="0" borderId="0" xfId="0" applyFont="1"/>
    <xf numFmtId="0" fontId="9" fillId="0" borderId="0" xfId="0" applyFont="1"/>
    <xf numFmtId="0" fontId="10" fillId="0" borderId="0" xfId="0" applyFont="1" applyAlignment="1">
      <alignment vertical="center"/>
    </xf>
    <xf numFmtId="0" fontId="11" fillId="0" borderId="0" xfId="0" applyFont="1"/>
    <xf numFmtId="20" fontId="12" fillId="3" borderId="1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center"/>
    </xf>
    <xf numFmtId="0" fontId="13" fillId="2" borderId="2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165" fontId="14" fillId="4" borderId="1" xfId="0" applyNumberFormat="1" applyFont="1" applyFill="1" applyBorder="1" applyAlignment="1">
      <alignment horizontal="center" vertical="center"/>
    </xf>
    <xf numFmtId="0" fontId="12" fillId="5" borderId="0" xfId="0" applyFont="1" applyFill="1" applyAlignment="1">
      <alignment horizontal="center"/>
    </xf>
    <xf numFmtId="164" fontId="4" fillId="4" borderId="1" xfId="0" applyNumberFormat="1" applyFont="1" applyFill="1" applyBorder="1" applyAlignment="1">
      <alignment horizontal="center" vertical="center"/>
    </xf>
    <xf numFmtId="0" fontId="9" fillId="0" borderId="1" xfId="0" applyFont="1" applyBorder="1"/>
    <xf numFmtId="20" fontId="9" fillId="0" borderId="1" xfId="0" applyNumberFormat="1" applyFont="1" applyBorder="1" applyAlignment="1">
      <alignment horizontal="center"/>
    </xf>
    <xf numFmtId="0" fontId="3" fillId="3" borderId="1" xfId="0" applyFont="1" applyFill="1" applyBorder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/>
    </xf>
    <xf numFmtId="0" fontId="7" fillId="0" borderId="1" xfId="0" applyFont="1" applyBorder="1" applyAlignment="1">
      <alignment horizontal="center"/>
    </xf>
    <xf numFmtId="20" fontId="7" fillId="0" borderId="1" xfId="0" applyNumberFormat="1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9">
    <dxf>
      <font>
        <b/>
        <color rgb="FFB42318"/>
      </font>
      <fill>
        <patternFill patternType="solid">
          <bgColor rgb="FFFDE4E4"/>
        </patternFill>
      </fill>
    </dxf>
    <dxf>
      <font>
        <b/>
        <color rgb="FFB42318"/>
      </font>
      <fill>
        <patternFill patternType="solid">
          <bgColor rgb="FFFDE4E4"/>
        </patternFill>
      </fill>
    </dxf>
    <dxf>
      <font>
        <b/>
        <color rgb="FFB42318"/>
      </font>
      <fill>
        <patternFill patternType="solid">
          <bgColor rgb="FFFDE4E4"/>
        </patternFill>
      </fill>
    </dxf>
    <dxf>
      <font>
        <b/>
        <color rgb="FFB42318"/>
      </font>
      <fill>
        <patternFill patternType="solid">
          <bgColor rgb="FFFDE4E4"/>
        </patternFill>
      </fill>
    </dxf>
    <dxf>
      <font>
        <b/>
        <color rgb="FFB42318"/>
      </font>
      <fill>
        <patternFill patternType="solid">
          <bgColor rgb="FFFDE4E4"/>
        </patternFill>
      </fill>
    </dxf>
    <dxf>
      <font>
        <b/>
        <color rgb="FFB42318"/>
      </font>
      <fill>
        <patternFill patternType="solid">
          <bgColor rgb="FFFDE4E4"/>
        </patternFill>
      </fill>
    </dxf>
    <dxf>
      <font>
        <b/>
        <color rgb="FFB42318"/>
      </font>
      <fill>
        <patternFill patternType="solid">
          <bgColor rgb="FFFDE4E4"/>
        </patternFill>
      </fill>
    </dxf>
    <dxf>
      <font>
        <b/>
        <color rgb="FFB42318"/>
      </font>
      <fill>
        <patternFill patternType="solid">
          <bgColor rgb="FFFDE4E4"/>
        </patternFill>
      </fill>
    </dxf>
    <dxf>
      <font>
        <b/>
        <color rgb="FFB42318"/>
      </font>
      <fill>
        <patternFill patternType="solid">
          <bgColor rgb="FFFDE4E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proems.in/templates/school-timetable-template/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ww.proems.in/templates/school-timetable-template/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ww.proems.in/templates/school-timetable-template/" TargetMode="Externa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proems.in/templates/school-timetable-template/" TargetMode="Externa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www.proems.in/templates/school-timetable-templat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88"/>
  <sheetViews>
    <sheetView workbookViewId="0" showGridLines="0"/>
  </sheetViews>
  <sheetFormatPr defaultRowHeight="15" outlineLevelRow="0" outlineLevelCol="0" x14ac:dyDescent="55"/>
  <cols>
    <col min="1" max="2" width="16" customWidth="1"/>
    <col min="3" max="3" width="2" customWidth="1"/>
    <col min="4" max="4" width="12" customWidth="1"/>
    <col min="5" max="5" width="20" customWidth="1"/>
    <col min="6" max="7" width="10" customWidth="1"/>
    <col min="8" max="8" width="2" customWidth="1"/>
    <col min="9" max="9" width="13" customWidth="1"/>
    <col min="10" max="10" width="22" customWidth="1"/>
    <col min="11" max="11" width="2" customWidth="1"/>
    <col min="12" max="13" width="12" customWidth="1"/>
    <col min="14" max="14" width="2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5" x14ac:dyDescent="0.25">
      <c r="A4" s="3" t="s">
        <v>2</v>
      </c>
      <c r="B4" s="4" t="s">
        <v>3</v>
      </c>
      <c r="C4" s="4"/>
      <c r="D4" s="4"/>
      <c r="E4" s="4"/>
    </row>
    <row r="5" spans="1:5" x14ac:dyDescent="0.25">
      <c r="A5" s="3" t="s">
        <v>4</v>
      </c>
      <c r="B5" s="4" t="s">
        <v>5</v>
      </c>
      <c r="C5" s="4"/>
      <c r="D5" s="4"/>
      <c r="E5" s="4"/>
    </row>
    <row r="6" spans="1:2" x14ac:dyDescent="0.25">
      <c r="A6" s="3" t="s">
        <v>6</v>
      </c>
      <c r="B6" s="5">
        <v>46113</v>
      </c>
    </row>
    <row r="8" spans="1:9" x14ac:dyDescent="0.25">
      <c r="A8" s="6" t="s">
        <v>7</v>
      </c>
      <c r="D8" s="7" t="s">
        <v>8</v>
      </c>
      <c r="E8" s="7" t="s">
        <v>9</v>
      </c>
      <c r="F8" s="7" t="s">
        <v>10</v>
      </c>
      <c r="G8" s="7" t="s">
        <v>11</v>
      </c>
      <c r="I8" s="8" t="s">
        <v>12</v>
      </c>
    </row>
    <row r="9" spans="1:9" x14ac:dyDescent="0.25">
      <c r="A9" s="4" t="s">
        <v>13</v>
      </c>
      <c r="D9" s="9">
        <v>1</v>
      </c>
      <c r="E9" s="10">
        <v>0.3333333333333333</v>
      </c>
      <c r="F9" s="10">
        <v>0.3611111111111111</v>
      </c>
      <c r="G9" s="11">
        <f>IF(OR(E9="",F9=""),"",ROUND((F9-E9)*1440,0))</f>
        <v>40</v>
      </c>
      <c r="I9" s="12" t="s">
        <v>14</v>
      </c>
    </row>
    <row r="10" spans="1:9" x14ac:dyDescent="0.25">
      <c r="A10" s="4" t="s">
        <v>15</v>
      </c>
      <c r="D10" s="9">
        <v>2</v>
      </c>
      <c r="E10" s="10">
        <v>0.3611111111111111</v>
      </c>
      <c r="F10" s="10">
        <v>0.3888888888888889</v>
      </c>
      <c r="G10" s="11">
        <f>IF(OR(E10="",F10=""),"",ROUND((F10-E10)*1440,0))</f>
        <v>40</v>
      </c>
      <c r="I10" s="12" t="s">
        <v>16</v>
      </c>
    </row>
    <row r="11" spans="1:9" x14ac:dyDescent="0.25">
      <c r="A11" s="4" t="s">
        <v>17</v>
      </c>
      <c r="D11" s="9">
        <v>3</v>
      </c>
      <c r="E11" s="10">
        <v>0.3888888888888889</v>
      </c>
      <c r="F11" s="10">
        <v>0.4166666666666667</v>
      </c>
      <c r="G11" s="11">
        <f>IF(OR(E11="",F11=""),"",ROUND((F11-E11)*1440,0))</f>
        <v>40</v>
      </c>
      <c r="I11" s="12" t="s">
        <v>18</v>
      </c>
    </row>
    <row r="12" spans="1:9" x14ac:dyDescent="0.25">
      <c r="A12" s="4" t="s">
        <v>19</v>
      </c>
      <c r="D12" s="9">
        <v>4</v>
      </c>
      <c r="E12" s="10">
        <v>0.4305555555555556</v>
      </c>
      <c r="F12" s="10">
        <v>0.4583333333333333</v>
      </c>
      <c r="G12" s="11">
        <f>IF(OR(E12="",F12=""),"",ROUND((F12-E12)*1440,0))</f>
        <v>40</v>
      </c>
      <c r="I12" s="12" t="s">
        <v>20</v>
      </c>
    </row>
    <row r="13" spans="1:9" x14ac:dyDescent="0.25">
      <c r="A13" s="4" t="s">
        <v>21</v>
      </c>
      <c r="D13" s="9">
        <v>5</v>
      </c>
      <c r="E13" s="10">
        <v>0.4583333333333333</v>
      </c>
      <c r="F13" s="10">
        <v>0.4861111111111111</v>
      </c>
      <c r="G13" s="11">
        <f>IF(OR(E13="",F13=""),"",ROUND((F13-E13)*1440,0))</f>
        <v>40</v>
      </c>
      <c r="I13" s="12" t="s">
        <v>22</v>
      </c>
    </row>
    <row r="14" spans="1:9" x14ac:dyDescent="0.25">
      <c r="A14" s="4" t="s">
        <v>23</v>
      </c>
      <c r="D14" s="9">
        <v>6</v>
      </c>
      <c r="E14" s="10">
        <v>0.5138888888888888</v>
      </c>
      <c r="F14" s="10">
        <v>0.5416666666666666</v>
      </c>
      <c r="G14" s="11">
        <f>IF(OR(E14="",F14=""),"",ROUND((F14-E14)*1440,0))</f>
        <v>40</v>
      </c>
      <c r="I14" s="12" t="s">
        <v>24</v>
      </c>
    </row>
    <row r="15" spans="4:9" x14ac:dyDescent="0.25">
      <c r="D15" s="9">
        <v>7</v>
      </c>
      <c r="E15" s="10">
        <v>0.5416666666666666</v>
      </c>
      <c r="F15" s="10">
        <v>0.5694444444444444</v>
      </c>
      <c r="G15" s="11">
        <f>IF(OR(E15="",F15=""),"",ROUND((F15-E15)*1440,0))</f>
        <v>40</v>
      </c>
      <c r="I15" s="12" t="s">
        <v>25</v>
      </c>
    </row>
    <row r="16" spans="4:9" x14ac:dyDescent="0.25">
      <c r="D16" s="9">
        <v>8</v>
      </c>
      <c r="E16" s="10">
        <v>0.5694444444444444</v>
      </c>
      <c r="F16" s="10">
        <v>0.5972222222222222</v>
      </c>
      <c r="G16" s="11">
        <f>IF(OR(E16="",F16=""),"",ROUND((F16-E16)*1440,0))</f>
        <v>40</v>
      </c>
      <c r="I16" s="13" t="s">
        <v>26</v>
      </c>
    </row>
    <row r="18" spans="4:7" x14ac:dyDescent="0.25">
      <c r="D18" s="7" t="s">
        <v>27</v>
      </c>
      <c r="E18" s="7" t="s">
        <v>28</v>
      </c>
      <c r="F18" s="7" t="s">
        <v>9</v>
      </c>
      <c r="G18" s="7" t="s">
        <v>10</v>
      </c>
    </row>
    <row r="19" spans="4:7" x14ac:dyDescent="0.25">
      <c r="D19" s="14">
        <v>3</v>
      </c>
      <c r="E19" s="4" t="s">
        <v>29</v>
      </c>
      <c r="F19" s="10">
        <v>0.4166666666666667</v>
      </c>
      <c r="G19" s="10">
        <v>0.4305555555555556</v>
      </c>
    </row>
    <row r="20" spans="4:7" x14ac:dyDescent="0.25">
      <c r="D20" s="14">
        <v>5</v>
      </c>
      <c r="E20" s="4" t="s">
        <v>30</v>
      </c>
      <c r="F20" s="10">
        <v>0.4861111111111111</v>
      </c>
      <c r="G20" s="10">
        <v>0.5138888888888888</v>
      </c>
    </row>
    <row r="21" spans="4:7" x14ac:dyDescent="0.25">
      <c r="D21" s="14"/>
      <c r="E21" s="4"/>
      <c r="F21" s="10"/>
      <c r="G21" s="10"/>
    </row>
    <row r="23" spans="4:7" x14ac:dyDescent="0.25">
      <c r="D23" s="15" t="s">
        <v>31</v>
      </c>
      <c r="E23" s="15"/>
      <c r="F23" s="15"/>
      <c r="G23" s="9">
        <f>ROUND(SUM(G9:G16)*COUNTA(A9:A14)/60,2)</f>
        <v>32</v>
      </c>
    </row>
    <row r="25" spans="1:12" x14ac:dyDescent="0.25">
      <c r="A25" s="8" t="s">
        <v>32</v>
      </c>
      <c r="D25" s="8" t="s">
        <v>33</v>
      </c>
      <c r="I25" s="8" t="s">
        <v>34</v>
      </c>
      <c r="L25" s="8" t="s">
        <v>35</v>
      </c>
    </row>
    <row r="26" ht="30" customHeight="1" spans="1:14" x14ac:dyDescent="0.25">
      <c r="A26" s="6" t="s">
        <v>36</v>
      </c>
      <c r="B26" s="7" t="s">
        <v>37</v>
      </c>
      <c r="D26" s="7" t="s">
        <v>38</v>
      </c>
      <c r="E26" s="6" t="s">
        <v>39</v>
      </c>
      <c r="I26" s="7" t="s">
        <v>40</v>
      </c>
      <c r="J26" s="6" t="s">
        <v>41</v>
      </c>
      <c r="L26" s="7" t="s">
        <v>42</v>
      </c>
      <c r="M26" s="7" t="s">
        <v>43</v>
      </c>
      <c r="N26" s="6" t="s">
        <v>44</v>
      </c>
    </row>
    <row r="27" spans="1:14" x14ac:dyDescent="0.25">
      <c r="A27" s="4" t="s">
        <v>45</v>
      </c>
      <c r="B27" s="14" t="s">
        <v>46</v>
      </c>
      <c r="D27" s="14" t="s">
        <v>47</v>
      </c>
      <c r="E27" s="4" t="s">
        <v>48</v>
      </c>
      <c r="I27" s="14" t="s">
        <v>49</v>
      </c>
      <c r="J27" s="4" t="s">
        <v>50</v>
      </c>
      <c r="L27" s="14" t="s">
        <v>49</v>
      </c>
      <c r="M27" s="14" t="s">
        <v>47</v>
      </c>
      <c r="N27" s="16" t="str">
        <f>IF(OR(L27="",M27=""),"",L27&amp;" / "&amp;M27)</f>
        <v>Eng / RI</v>
      </c>
    </row>
    <row r="28" spans="1:14" x14ac:dyDescent="0.25">
      <c r="A28" s="4" t="s">
        <v>51</v>
      </c>
      <c r="B28" s="14" t="s">
        <v>52</v>
      </c>
      <c r="D28" s="14" t="s">
        <v>53</v>
      </c>
      <c r="E28" s="4" t="s">
        <v>54</v>
      </c>
      <c r="I28" s="14" t="s">
        <v>55</v>
      </c>
      <c r="J28" s="4" t="s">
        <v>56</v>
      </c>
      <c r="L28" s="14" t="s">
        <v>49</v>
      </c>
      <c r="M28" s="14" t="s">
        <v>53</v>
      </c>
      <c r="N28" s="16" t="str">
        <f>IF(OR(L28="",M28=""),"",L28&amp;" / "&amp;M28)</f>
        <v>Eng / NB</v>
      </c>
    </row>
    <row r="29" spans="1:14" x14ac:dyDescent="0.25">
      <c r="A29" s="4" t="s">
        <v>57</v>
      </c>
      <c r="B29" s="14" t="s">
        <v>47</v>
      </c>
      <c r="D29" s="14" t="s">
        <v>58</v>
      </c>
      <c r="E29" s="4" t="s">
        <v>59</v>
      </c>
      <c r="I29" s="14" t="s">
        <v>60</v>
      </c>
      <c r="J29" s="4" t="s">
        <v>61</v>
      </c>
      <c r="L29" s="14" t="s">
        <v>55</v>
      </c>
      <c r="M29" s="14" t="s">
        <v>58</v>
      </c>
      <c r="N29" s="16" t="str">
        <f>IF(OR(L29="",M29=""),"",L29&amp;" / "&amp;M29)</f>
        <v>Hin / PS</v>
      </c>
    </row>
    <row r="30" spans="1:14" x14ac:dyDescent="0.25">
      <c r="A30" s="4" t="s">
        <v>62</v>
      </c>
      <c r="B30" s="14" t="s">
        <v>53</v>
      </c>
      <c r="D30" s="14" t="s">
        <v>63</v>
      </c>
      <c r="E30" s="4" t="s">
        <v>64</v>
      </c>
      <c r="I30" s="14" t="s">
        <v>65</v>
      </c>
      <c r="J30" s="4" t="s">
        <v>66</v>
      </c>
      <c r="L30" s="14" t="s">
        <v>60</v>
      </c>
      <c r="M30" s="14" t="s">
        <v>67</v>
      </c>
      <c r="N30" s="16" t="str">
        <f>IF(OR(L30="",M30=""),"",L30&amp;" / "&amp;M30)</f>
        <v>Maths / AK</v>
      </c>
    </row>
    <row r="31" spans="1:14" x14ac:dyDescent="0.25">
      <c r="A31" s="4" t="s">
        <v>68</v>
      </c>
      <c r="B31" s="14" t="s">
        <v>67</v>
      </c>
      <c r="D31" s="14" t="s">
        <v>67</v>
      </c>
      <c r="E31" s="4" t="s">
        <v>69</v>
      </c>
      <c r="I31" s="14" t="s">
        <v>70</v>
      </c>
      <c r="J31" s="4" t="s">
        <v>71</v>
      </c>
      <c r="L31" s="14" t="s">
        <v>60</v>
      </c>
      <c r="M31" s="14" t="s">
        <v>72</v>
      </c>
      <c r="N31" s="16" t="str">
        <f>IF(OR(L31="",M31=""),"",L31&amp;" / "&amp;M31)</f>
        <v>Maths / MD</v>
      </c>
    </row>
    <row r="32" spans="1:14" x14ac:dyDescent="0.25">
      <c r="A32" s="4" t="s">
        <v>73</v>
      </c>
      <c r="B32" s="14" t="s">
        <v>72</v>
      </c>
      <c r="D32" s="14" t="s">
        <v>72</v>
      </c>
      <c r="E32" s="4" t="s">
        <v>74</v>
      </c>
      <c r="I32" s="14" t="s">
        <v>75</v>
      </c>
      <c r="J32" s="4" t="s">
        <v>76</v>
      </c>
      <c r="L32" s="14" t="s">
        <v>65</v>
      </c>
      <c r="M32" s="14" t="s">
        <v>46</v>
      </c>
      <c r="N32" s="16" t="str">
        <f>IF(OR(L32="",M32=""),"",L32&amp;" / "&amp;M32)</f>
        <v>Sci / SG</v>
      </c>
    </row>
    <row r="33" spans="1:14" x14ac:dyDescent="0.25">
      <c r="A33" s="4"/>
      <c r="B33" s="14"/>
      <c r="D33" s="14" t="s">
        <v>46</v>
      </c>
      <c r="E33" s="4" t="s">
        <v>77</v>
      </c>
      <c r="I33" s="14" t="s">
        <v>78</v>
      </c>
      <c r="J33" s="4" t="s">
        <v>79</v>
      </c>
      <c r="L33" s="14" t="s">
        <v>65</v>
      </c>
      <c r="M33" s="14" t="s">
        <v>52</v>
      </c>
      <c r="N33" s="16" t="str">
        <f>IF(OR(L33="",M33=""),"",L33&amp;" / "&amp;M33)</f>
        <v>Sci / KR</v>
      </c>
    </row>
    <row r="34" spans="1:14" x14ac:dyDescent="0.25">
      <c r="A34" s="4"/>
      <c r="B34" s="14"/>
      <c r="D34" s="14" t="s">
        <v>52</v>
      </c>
      <c r="E34" s="4" t="s">
        <v>80</v>
      </c>
      <c r="I34" s="14" t="s">
        <v>81</v>
      </c>
      <c r="J34" s="4" t="s">
        <v>82</v>
      </c>
      <c r="L34" s="14" t="s">
        <v>70</v>
      </c>
      <c r="M34" s="14" t="s">
        <v>83</v>
      </c>
      <c r="N34" s="16" t="str">
        <f>IF(OR(L34="",M34=""),"",L34&amp;" / "&amp;M34)</f>
        <v>SSt / TN</v>
      </c>
    </row>
    <row r="35" spans="1:14" x14ac:dyDescent="0.25">
      <c r="A35" s="4"/>
      <c r="B35" s="14"/>
      <c r="D35" s="14" t="s">
        <v>83</v>
      </c>
      <c r="E35" s="4" t="s">
        <v>84</v>
      </c>
      <c r="I35" s="14" t="s">
        <v>85</v>
      </c>
      <c r="J35" s="4" t="s">
        <v>85</v>
      </c>
      <c r="L35" s="14" t="s">
        <v>75</v>
      </c>
      <c r="M35" s="14" t="s">
        <v>63</v>
      </c>
      <c r="N35" s="16" t="str">
        <f>IF(OR(L35="",M35=""),"",L35&amp;" / "&amp;M35)</f>
        <v>Skt / VJ</v>
      </c>
    </row>
    <row r="36" spans="1:14" x14ac:dyDescent="0.25">
      <c r="A36" s="4"/>
      <c r="B36" s="14"/>
      <c r="D36" s="14" t="s">
        <v>86</v>
      </c>
      <c r="E36" s="4" t="s">
        <v>87</v>
      </c>
      <c r="I36" s="14" t="s">
        <v>88</v>
      </c>
      <c r="J36" s="4" t="s">
        <v>89</v>
      </c>
      <c r="L36" s="14" t="s">
        <v>78</v>
      </c>
      <c r="M36" s="14" t="s">
        <v>67</v>
      </c>
      <c r="N36" s="16" t="str">
        <f>IF(OR(L36="",M36=""),"",L36&amp;" / "&amp;M36)</f>
        <v>Comp / AK</v>
      </c>
    </row>
    <row r="37" spans="1:14" x14ac:dyDescent="0.25">
      <c r="A37" s="4"/>
      <c r="B37" s="14"/>
      <c r="D37" s="14"/>
      <c r="E37" s="4"/>
      <c r="I37" s="14" t="s">
        <v>90</v>
      </c>
      <c r="J37" s="4" t="s">
        <v>90</v>
      </c>
      <c r="L37" s="14" t="s">
        <v>78</v>
      </c>
      <c r="M37" s="14" t="s">
        <v>72</v>
      </c>
      <c r="N37" s="16" t="str">
        <f>IF(OR(L37="",M37=""),"",L37&amp;" / "&amp;M37)</f>
        <v>Comp / MD</v>
      </c>
    </row>
    <row r="38" spans="1:14" x14ac:dyDescent="0.25">
      <c r="A38" s="4"/>
      <c r="B38" s="14"/>
      <c r="D38" s="14"/>
      <c r="E38" s="4"/>
      <c r="I38" s="14"/>
      <c r="J38" s="4"/>
      <c r="L38" s="14" t="s">
        <v>81</v>
      </c>
      <c r="M38" s="14" t="s">
        <v>86</v>
      </c>
      <c r="N38" s="16" t="str">
        <f>IF(OR(L38="",M38=""),"",L38&amp;" / "&amp;M38)</f>
        <v>PE / HB</v>
      </c>
    </row>
    <row r="39" spans="1:14" x14ac:dyDescent="0.25">
      <c r="A39" s="4"/>
      <c r="B39" s="14"/>
      <c r="D39" s="14"/>
      <c r="E39" s="4"/>
      <c r="I39" s="14"/>
      <c r="J39" s="4"/>
      <c r="L39" s="14" t="s">
        <v>85</v>
      </c>
      <c r="M39" s="14" t="s">
        <v>86</v>
      </c>
      <c r="N39" s="16" t="str">
        <f>IF(OR(L39="",M39=""),"",L39&amp;" / "&amp;M39)</f>
        <v>Art / HB</v>
      </c>
    </row>
    <row r="40" spans="1:14" x14ac:dyDescent="0.25">
      <c r="A40" s="4"/>
      <c r="B40" s="14"/>
      <c r="D40" s="14"/>
      <c r="E40" s="4"/>
      <c r="I40" s="14"/>
      <c r="J40" s="4"/>
      <c r="L40" s="14" t="s">
        <v>88</v>
      </c>
      <c r="M40" s="14" t="s">
        <v>47</v>
      </c>
      <c r="N40" s="16" t="str">
        <f>IF(OR(L40="",M40=""),"",L40&amp;" / "&amp;M40)</f>
        <v>Lib / RI</v>
      </c>
    </row>
    <row r="41" spans="1:14" x14ac:dyDescent="0.25">
      <c r="A41" s="4"/>
      <c r="B41" s="14"/>
      <c r="D41" s="14"/>
      <c r="E41" s="4"/>
      <c r="I41" s="14"/>
      <c r="J41" s="4"/>
      <c r="L41" s="14" t="s">
        <v>88</v>
      </c>
      <c r="M41" s="14" t="s">
        <v>53</v>
      </c>
      <c r="N41" s="16" t="str">
        <f>IF(OR(L41="",M41=""),"",L41&amp;" / "&amp;M41)</f>
        <v>Lib / NB</v>
      </c>
    </row>
    <row r="42" spans="1:14" x14ac:dyDescent="0.25">
      <c r="A42" s="4"/>
      <c r="B42" s="14"/>
      <c r="D42" s="14"/>
      <c r="E42" s="4"/>
      <c r="I42" s="14"/>
      <c r="J42" s="4"/>
      <c r="L42" s="14" t="s">
        <v>90</v>
      </c>
      <c r="M42" s="14" t="s">
        <v>63</v>
      </c>
      <c r="N42" s="16" t="str">
        <f>IF(OR(L42="",M42=""),"",L42&amp;" / "&amp;M42)</f>
        <v>Music / VJ</v>
      </c>
    </row>
    <row r="43" spans="1:14" x14ac:dyDescent="0.25">
      <c r="A43" s="4"/>
      <c r="B43" s="14"/>
      <c r="D43" s="14"/>
      <c r="E43" s="4"/>
      <c r="I43" s="14"/>
      <c r="J43" s="4"/>
      <c r="L43" s="14"/>
      <c r="M43" s="14"/>
      <c r="N43" s="16" t="str">
        <f>IF(OR(L43="",M43=""),"",L43&amp;" / "&amp;M43)</f>
        <v/>
      </c>
    </row>
    <row r="44" spans="1:14" x14ac:dyDescent="0.25">
      <c r="A44" s="4"/>
      <c r="B44" s="14"/>
      <c r="D44" s="14"/>
      <c r="E44" s="4"/>
      <c r="I44" s="14"/>
      <c r="J44" s="4"/>
      <c r="L44" s="14"/>
      <c r="M44" s="14"/>
      <c r="N44" s="16" t="str">
        <f>IF(OR(L44="",M44=""),"",L44&amp;" / "&amp;M44)</f>
        <v/>
      </c>
    </row>
    <row r="45" spans="1:14" x14ac:dyDescent="0.25">
      <c r="A45" s="4"/>
      <c r="B45" s="14"/>
      <c r="D45" s="14"/>
      <c r="E45" s="4"/>
      <c r="I45" s="14"/>
      <c r="J45" s="4"/>
      <c r="L45" s="14"/>
      <c r="M45" s="14"/>
      <c r="N45" s="16" t="str">
        <f>IF(OR(L45="",M45=""),"",L45&amp;" / "&amp;M45)</f>
        <v/>
      </c>
    </row>
    <row r="46" spans="1:14" x14ac:dyDescent="0.25">
      <c r="A46" s="4"/>
      <c r="B46" s="14"/>
      <c r="D46" s="14"/>
      <c r="E46" s="4"/>
      <c r="I46" s="14"/>
      <c r="J46" s="4"/>
      <c r="L46" s="14"/>
      <c r="M46" s="14"/>
      <c r="N46" s="16" t="str">
        <f>IF(OR(L46="",M46=""),"",L46&amp;" / "&amp;M46)</f>
        <v/>
      </c>
    </row>
    <row r="47" spans="1:14" x14ac:dyDescent="0.25">
      <c r="A47" s="4"/>
      <c r="B47" s="14"/>
      <c r="D47" s="14"/>
      <c r="E47" s="4"/>
      <c r="L47" s="14"/>
      <c r="M47" s="14"/>
      <c r="N47" s="16" t="str">
        <f>IF(OR(L47="",M47=""),"",L47&amp;" / "&amp;M47)</f>
        <v/>
      </c>
    </row>
    <row r="48" spans="1:14" x14ac:dyDescent="0.25">
      <c r="A48" s="4"/>
      <c r="B48" s="14"/>
      <c r="D48" s="14"/>
      <c r="E48" s="4"/>
      <c r="L48" s="14"/>
      <c r="M48" s="14"/>
      <c r="N48" s="16" t="str">
        <f>IF(OR(L48="",M48=""),"",L48&amp;" / "&amp;M48)</f>
        <v/>
      </c>
    </row>
    <row r="49" spans="1:14" x14ac:dyDescent="0.25">
      <c r="A49" s="4"/>
      <c r="B49" s="14"/>
      <c r="D49" s="14"/>
      <c r="E49" s="4"/>
      <c r="L49" s="14"/>
      <c r="M49" s="14"/>
      <c r="N49" s="16" t="str">
        <f>IF(OR(L49="",M49=""),"",L49&amp;" / "&amp;M49)</f>
        <v/>
      </c>
    </row>
    <row r="50" spans="1:14" x14ac:dyDescent="0.25">
      <c r="A50" s="4"/>
      <c r="B50" s="14"/>
      <c r="D50" s="14"/>
      <c r="E50" s="4"/>
      <c r="L50" s="14"/>
      <c r="M50" s="14"/>
      <c r="N50" s="16" t="str">
        <f>IF(OR(L50="",M50=""),"",L50&amp;" / "&amp;M50)</f>
        <v/>
      </c>
    </row>
    <row r="51" spans="4:14" x14ac:dyDescent="0.25">
      <c r="D51" s="14"/>
      <c r="E51" s="4"/>
      <c r="L51" s="14"/>
      <c r="M51" s="14"/>
      <c r="N51" s="16" t="str">
        <f>IF(OR(L51="",M51=""),"",L51&amp;" / "&amp;M51)</f>
        <v/>
      </c>
    </row>
    <row r="52" spans="4:14" x14ac:dyDescent="0.25">
      <c r="D52" s="14"/>
      <c r="E52" s="4"/>
      <c r="L52" s="14"/>
      <c r="M52" s="14"/>
      <c r="N52" s="16" t="str">
        <f>IF(OR(L52="",M52=""),"",L52&amp;" / "&amp;M52)</f>
        <v/>
      </c>
    </row>
    <row r="53" spans="4:14" x14ac:dyDescent="0.25">
      <c r="D53" s="14"/>
      <c r="E53" s="4"/>
      <c r="L53" s="14"/>
      <c r="M53" s="14"/>
      <c r="N53" s="16" t="str">
        <f>IF(OR(L53="",M53=""),"",L53&amp;" / "&amp;M53)</f>
        <v/>
      </c>
    </row>
    <row r="54" spans="4:14" x14ac:dyDescent="0.25">
      <c r="D54" s="14"/>
      <c r="E54" s="4"/>
      <c r="L54" s="14"/>
      <c r="M54" s="14"/>
      <c r="N54" s="16" t="str">
        <f>IF(OR(L54="",M54=""),"",L54&amp;" / "&amp;M54)</f>
        <v/>
      </c>
    </row>
    <row r="55" spans="4:14" x14ac:dyDescent="0.25">
      <c r="D55" s="14"/>
      <c r="E55" s="4"/>
      <c r="L55" s="14"/>
      <c r="M55" s="14"/>
      <c r="N55" s="16" t="str">
        <f>IF(OR(L55="",M55=""),"",L55&amp;" / "&amp;M55)</f>
        <v/>
      </c>
    </row>
    <row r="56" spans="4:14" x14ac:dyDescent="0.25">
      <c r="D56" s="14"/>
      <c r="E56" s="4"/>
      <c r="L56" s="14"/>
      <c r="M56" s="14"/>
      <c r="N56" s="16" t="str">
        <f>IF(OR(L56="",M56=""),"",L56&amp;" / "&amp;M56)</f>
        <v/>
      </c>
    </row>
    <row r="57" spans="4:14" x14ac:dyDescent="0.25">
      <c r="D57" s="17" t="s">
        <v>91</v>
      </c>
      <c r="L57" s="14"/>
      <c r="M57" s="14"/>
      <c r="N57" s="16" t="str">
        <f>IF(OR(L57="",M57=""),"",L57&amp;" / "&amp;M57)</f>
        <v/>
      </c>
    </row>
    <row r="58" spans="12:14" x14ac:dyDescent="0.25">
      <c r="L58" s="14"/>
      <c r="M58" s="14"/>
      <c r="N58" s="16" t="str">
        <f>IF(OR(L58="",M58=""),"",L58&amp;" / "&amp;M58)</f>
        <v/>
      </c>
    </row>
    <row r="59" spans="12:14" x14ac:dyDescent="0.25">
      <c r="L59" s="14"/>
      <c r="M59" s="14"/>
      <c r="N59" s="16" t="str">
        <f>IF(OR(L59="",M59=""),"",L59&amp;" / "&amp;M59)</f>
        <v/>
      </c>
    </row>
    <row r="60" spans="12:14" x14ac:dyDescent="0.25">
      <c r="L60" s="14"/>
      <c r="M60" s="14"/>
      <c r="N60" s="16" t="str">
        <f>IF(OR(L60="",M60=""),"",L60&amp;" / "&amp;M60)</f>
        <v/>
      </c>
    </row>
    <row r="61" spans="12:14" x14ac:dyDescent="0.25">
      <c r="L61" s="14"/>
      <c r="M61" s="14"/>
      <c r="N61" s="16" t="str">
        <f>IF(OR(L61="",M61=""),"",L61&amp;" / "&amp;M61)</f>
        <v/>
      </c>
    </row>
    <row r="62" spans="12:14" x14ac:dyDescent="0.25">
      <c r="L62" s="14"/>
      <c r="M62" s="14"/>
      <c r="N62" s="16" t="str">
        <f>IF(OR(L62="",M62=""),"",L62&amp;" / "&amp;M62)</f>
        <v/>
      </c>
    </row>
    <row r="63" spans="12:14" x14ac:dyDescent="0.25">
      <c r="L63" s="14"/>
      <c r="M63" s="14"/>
      <c r="N63" s="16" t="str">
        <f>IF(OR(L63="",M63=""),"",L63&amp;" / "&amp;M63)</f>
        <v/>
      </c>
    </row>
    <row r="64" spans="12:14" x14ac:dyDescent="0.25">
      <c r="L64" s="14"/>
      <c r="M64" s="14"/>
      <c r="N64" s="16" t="str">
        <f>IF(OR(L64="",M64=""),"",L64&amp;" / "&amp;M64)</f>
        <v/>
      </c>
    </row>
    <row r="65" spans="12:14" x14ac:dyDescent="0.25">
      <c r="L65" s="14"/>
      <c r="M65" s="14"/>
      <c r="N65" s="16" t="str">
        <f>IF(OR(L65="",M65=""),"",L65&amp;" / "&amp;M65)</f>
        <v/>
      </c>
    </row>
    <row r="66" spans="12:14" x14ac:dyDescent="0.25">
      <c r="L66" s="14"/>
      <c r="M66" s="14"/>
      <c r="N66" s="16" t="str">
        <f>IF(OR(L66="",M66=""),"",L66&amp;" / "&amp;M66)</f>
        <v/>
      </c>
    </row>
    <row r="67" spans="12:14" x14ac:dyDescent="0.25">
      <c r="L67" s="14"/>
      <c r="M67" s="14"/>
      <c r="N67" s="16" t="str">
        <f>IF(OR(L67="",M67=""),"",L67&amp;" / "&amp;M67)</f>
        <v/>
      </c>
    </row>
    <row r="68" spans="12:14" x14ac:dyDescent="0.25">
      <c r="L68" s="14"/>
      <c r="M68" s="14"/>
      <c r="N68" s="16" t="str">
        <f>IF(OR(L68="",M68=""),"",L68&amp;" / "&amp;M68)</f>
        <v/>
      </c>
    </row>
    <row r="69" spans="12:14" x14ac:dyDescent="0.25">
      <c r="L69" s="14"/>
      <c r="M69" s="14"/>
      <c r="N69" s="16" t="str">
        <f>IF(OR(L69="",M69=""),"",L69&amp;" / "&amp;M69)</f>
        <v/>
      </c>
    </row>
    <row r="70" spans="12:14" x14ac:dyDescent="0.25">
      <c r="L70" s="14"/>
      <c r="M70" s="14"/>
      <c r="N70" s="16" t="str">
        <f>IF(OR(L70="",M70=""),"",L70&amp;" / "&amp;M70)</f>
        <v/>
      </c>
    </row>
    <row r="71" spans="12:14" x14ac:dyDescent="0.25">
      <c r="L71" s="14"/>
      <c r="M71" s="14"/>
      <c r="N71" s="16" t="str">
        <f>IF(OR(L71="",M71=""),"",L71&amp;" / "&amp;M71)</f>
        <v/>
      </c>
    </row>
    <row r="72" spans="12:14" x14ac:dyDescent="0.25">
      <c r="L72" s="14"/>
      <c r="M72" s="14"/>
      <c r="N72" s="16" t="str">
        <f>IF(OR(L72="",M72=""),"",L72&amp;" / "&amp;M72)</f>
        <v/>
      </c>
    </row>
    <row r="73" spans="12:14" x14ac:dyDescent="0.25">
      <c r="L73" s="14"/>
      <c r="M73" s="14"/>
      <c r="N73" s="16" t="str">
        <f>IF(OR(L73="",M73=""),"",L73&amp;" / "&amp;M73)</f>
        <v/>
      </c>
    </row>
    <row r="74" spans="12:14" x14ac:dyDescent="0.25">
      <c r="L74" s="14"/>
      <c r="M74" s="14"/>
      <c r="N74" s="16" t="str">
        <f>IF(OR(L74="",M74=""),"",L74&amp;" / "&amp;M74)</f>
        <v/>
      </c>
    </row>
    <row r="75" spans="12:14" x14ac:dyDescent="0.25">
      <c r="L75" s="14"/>
      <c r="M75" s="14"/>
      <c r="N75" s="16" t="str">
        <f>IF(OR(L75="",M75=""),"",L75&amp;" / "&amp;M75)</f>
        <v/>
      </c>
    </row>
    <row r="76" spans="12:14" x14ac:dyDescent="0.25">
      <c r="L76" s="14"/>
      <c r="M76" s="14"/>
      <c r="N76" s="16" t="str">
        <f>IF(OR(L76="",M76=""),"",L76&amp;" / "&amp;M76)</f>
        <v/>
      </c>
    </row>
    <row r="77" spans="12:14" x14ac:dyDescent="0.25">
      <c r="L77" s="14"/>
      <c r="M77" s="14"/>
      <c r="N77" s="16" t="str">
        <f>IF(OR(L77="",M77=""),"",L77&amp;" / "&amp;M77)</f>
        <v/>
      </c>
    </row>
    <row r="78" spans="12:14" x14ac:dyDescent="0.25">
      <c r="L78" s="14"/>
      <c r="M78" s="14"/>
      <c r="N78" s="16" t="str">
        <f>IF(OR(L78="",M78=""),"",L78&amp;" / "&amp;M78)</f>
        <v/>
      </c>
    </row>
    <row r="79" spans="12:14" x14ac:dyDescent="0.25">
      <c r="L79" s="14"/>
      <c r="M79" s="14"/>
      <c r="N79" s="16" t="str">
        <f>IF(OR(L79="",M79=""),"",L79&amp;" / "&amp;M79)</f>
        <v/>
      </c>
    </row>
    <row r="80" spans="12:14" x14ac:dyDescent="0.25">
      <c r="L80" s="14"/>
      <c r="M80" s="14"/>
      <c r="N80" s="16" t="str">
        <f>IF(OR(L80="",M80=""),"",L80&amp;" / "&amp;M80)</f>
        <v/>
      </c>
    </row>
    <row r="81" spans="12:14" x14ac:dyDescent="0.25">
      <c r="L81" s="14"/>
      <c r="M81" s="14"/>
      <c r="N81" s="16" t="str">
        <f>IF(OR(L81="",M81=""),"",L81&amp;" / "&amp;M81)</f>
        <v/>
      </c>
    </row>
    <row r="82" spans="12:14" x14ac:dyDescent="0.25">
      <c r="L82" s="14"/>
      <c r="M82" s="14"/>
      <c r="N82" s="16" t="str">
        <f>IF(OR(L82="",M82=""),"",L82&amp;" / "&amp;M82)</f>
        <v/>
      </c>
    </row>
    <row r="83" spans="12:14" x14ac:dyDescent="0.25">
      <c r="L83" s="14"/>
      <c r="M83" s="14"/>
      <c r="N83" s="16" t="str">
        <f>IF(OR(L83="",M83=""),"",L83&amp;" / "&amp;M83)</f>
        <v/>
      </c>
    </row>
    <row r="84" spans="12:14" x14ac:dyDescent="0.25">
      <c r="L84" s="14"/>
      <c r="M84" s="14"/>
      <c r="N84" s="16" t="str">
        <f>IF(OR(L84="",M84=""),"",L84&amp;" / "&amp;M84)</f>
        <v/>
      </c>
    </row>
    <row r="85" spans="12:14" x14ac:dyDescent="0.25">
      <c r="L85" s="14"/>
      <c r="M85" s="14"/>
      <c r="N85" s="16" t="str">
        <f>IF(OR(L85="",M85=""),"",L85&amp;" / "&amp;M85)</f>
        <v/>
      </c>
    </row>
    <row r="86" spans="12:14" x14ac:dyDescent="0.25">
      <c r="L86" s="14"/>
      <c r="M86" s="14"/>
      <c r="N86" s="16" t="str">
        <f>IF(OR(L86="",M86=""),"",L86&amp;" / "&amp;M86)</f>
        <v/>
      </c>
    </row>
    <row r="88" spans="1:1" x14ac:dyDescent="0.25">
      <c r="A88" s="18" t="s">
        <v>92</v>
      </c>
    </row>
  </sheetData>
  <mergeCells count="3">
    <mergeCell ref="B4:E4"/>
    <mergeCell ref="B5:E5"/>
    <mergeCell ref="D23:F23"/>
  </mergeCells>
  <conditionalFormatting sqref="D27:D56">
    <cfRule type="expression" dxfId="0" priority="1">
      <formula>AND(D27&lt;&gt;"",OR(ISNUMBER(FIND("/",D27)),COUNTIF($D$27:$D$56,D27)&gt;1))</formula>
    </cfRule>
  </conditionalFormatting>
  <conditionalFormatting sqref="I27:I46">
    <cfRule type="expression" dxfId="1" priority="2">
      <formula>AND(I27&lt;&gt;"",OR(ISNUMBER(FIND("/",I27)),COUNTIF($I$27:$I$46,I27)&gt;1))</formula>
    </cfRule>
  </conditionalFormatting>
  <dataValidations count="6">
    <dataValidation type="list" allowBlank="1" showErrorMessage="1" errorStyle="stop" errorTitle="Teacher code" error="Pick a code from the Teachers list." sqref="B27:B50">
      <formula1>$D$27:$D$56</formula1>
    </dataValidation>
    <dataValidation type="whole" allowBlank="1" showErrorMessage="1" errorStyle="stop" errorTitle="Period number" error="The break comes after this period: a number from 1 to 7." sqref="D19:D21">
      <formula1>1</formula1>
      <formula2>7</formula2>
    </dataValidation>
    <dataValidation type="decimal" allowBlank="1" showErrorMessage="1" errorStyle="stop" errorTitle="Type a time" error="Type the time with a colon, like 8:40 or 13:20." sqref="E9:F16">
      <formula1>0</formula1>
      <formula2>0.99999</formula2>
    </dataValidation>
    <dataValidation type="decimal" allowBlank="1" showErrorMessage="1" errorStyle="stop" errorTitle="Type a time" error="Type the time with a colon, like 10:00." sqref="F19:G21">
      <formula1>0</formula1>
      <formula2>0.99999</formula2>
    </dataValidation>
    <dataValidation type="list" allowBlank="1" showErrorMessage="1" errorStyle="stop" errorTitle="Subject" error="Pick a short name from the Subjects list." sqref="L27:L86">
      <formula1>$I$27:$I$46</formula1>
    </dataValidation>
    <dataValidation type="list" allowBlank="1" showErrorMessage="1" errorStyle="stop" errorTitle="Teacher code" error="Pick a code from the Teachers list." sqref="M27:M86">
      <formula1>$D$27:$D$56</formula1>
    </dataValidation>
  </dataValidations>
  <hyperlinks>
    <hyperlink ref="A88" r:id="rId1"/>
  </hyperlinks>
  <printOptions horizontalCentered="1"/>
  <pageMargins left="0.4" right="0.4" top="0.5" bottom="0.6" header="0.3" footer="0.3"/>
  <pageSetup paperSize="9" orientation="landscape" fitToWidth="1" fitToHeight="0"/>
  <headerFooter>
    <oddFooter>&amp;R&amp;8&amp;K5C6880Free template from proems.in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Y57"/>
  <sheetViews>
    <sheetView workbookViewId="0" showGridLines="0">
      <pane xSplit="2" ySplit="6" topLeftCell="C7" activePane="bottomRight" state="frozen"/>
      <selection pane="bottomRight"/>
    </sheetView>
  </sheetViews>
  <sheetFormatPr defaultRowHeight="15" outlineLevelRow="0" outlineLevelCol="0" x14ac:dyDescent="55"/>
  <cols>
    <col min="2" max="2" width="8" customWidth="1"/>
    <col min="3" max="50" width="10" customWidth="1"/>
    <col min="51" max="51" width="8" customWidth="1"/>
  </cols>
  <sheetData>
    <row r="1" spans="1:1" x14ac:dyDescent="0.25">
      <c r="A1" s="19" t="s">
        <v>93</v>
      </c>
    </row>
    <row r="2" spans="1:1" x14ac:dyDescent="0.25">
      <c r="A2" s="20" t="str">
        <f>Setup!$B$4&amp;"   ·   Session "&amp;Setup!$B$5</f>
        <v>Demo Public School   ·   Session 2026-27</v>
      </c>
    </row>
    <row r="3" spans="3:9" x14ac:dyDescent="0.25">
      <c r="C3" s="15" t="s">
        <v>94</v>
      </c>
      <c r="D3" s="15"/>
      <c r="E3" s="15"/>
      <c r="F3" s="15"/>
      <c r="G3" s="15"/>
      <c r="H3" s="15"/>
      <c r="I3" s="9">
        <f>COUNTIF(C31:AX31,"&gt;0")</f>
        <v>0</v>
      </c>
    </row>
    <row r="4" spans="1:51" x14ac:dyDescent="0.25">
      <c r="A4" s="7" t="s">
        <v>36</v>
      </c>
      <c r="B4" s="7" t="s">
        <v>95</v>
      </c>
      <c r="C4" s="7" t="str">
        <f>IF(Setup!$A$9="","",Setup!$A$9)</f>
        <v>Monday</v>
      </c>
      <c r="D4" s="7"/>
      <c r="E4" s="7"/>
      <c r="F4" s="7"/>
      <c r="G4" s="7"/>
      <c r="H4" s="7"/>
      <c r="I4" s="7"/>
      <c r="J4" s="7"/>
      <c r="K4" s="7" t="str">
        <f>IF(Setup!$A$10="","",Setup!$A$10)</f>
        <v>Tuesday</v>
      </c>
      <c r="L4" s="7"/>
      <c r="M4" s="7"/>
      <c r="N4" s="7"/>
      <c r="O4" s="7"/>
      <c r="P4" s="7"/>
      <c r="Q4" s="7"/>
      <c r="R4" s="7"/>
      <c r="S4" s="7" t="str">
        <f>IF(Setup!$A$11="","",Setup!$A$11)</f>
        <v>Wednesday</v>
      </c>
      <c r="T4" s="7"/>
      <c r="U4" s="7"/>
      <c r="V4" s="7"/>
      <c r="W4" s="7"/>
      <c r="X4" s="7"/>
      <c r="Y4" s="7"/>
      <c r="Z4" s="7"/>
      <c r="AA4" s="7" t="str">
        <f>IF(Setup!$A$12="","",Setup!$A$12)</f>
        <v>Thursday</v>
      </c>
      <c r="AB4" s="7"/>
      <c r="AC4" s="7"/>
      <c r="AD4" s="7"/>
      <c r="AE4" s="7"/>
      <c r="AF4" s="7"/>
      <c r="AG4" s="7"/>
      <c r="AH4" s="7"/>
      <c r="AI4" s="7" t="str">
        <f>IF(Setup!$A$13="","",Setup!$A$13)</f>
        <v>Friday</v>
      </c>
      <c r="AJ4" s="7"/>
      <c r="AK4" s="7"/>
      <c r="AL4" s="7"/>
      <c r="AM4" s="7"/>
      <c r="AN4" s="7"/>
      <c r="AO4" s="7"/>
      <c r="AP4" s="7"/>
      <c r="AQ4" s="7" t="str">
        <f>IF(Setup!$A$14="","",Setup!$A$14)</f>
        <v>Saturday</v>
      </c>
      <c r="AR4" s="7"/>
      <c r="AS4" s="7"/>
      <c r="AT4" s="7"/>
      <c r="AU4" s="7"/>
      <c r="AV4" s="7"/>
      <c r="AW4" s="7"/>
      <c r="AX4" s="7"/>
      <c r="AY4" s="7" t="s">
        <v>96</v>
      </c>
    </row>
    <row r="5" spans="1:51" x14ac:dyDescent="0.25">
      <c r="A5" s="7"/>
      <c r="B5" s="7"/>
      <c r="C5" s="7">
        <v>1</v>
      </c>
      <c r="D5" s="7">
        <v>2</v>
      </c>
      <c r="E5" s="7">
        <v>3</v>
      </c>
      <c r="F5" s="7">
        <v>4</v>
      </c>
      <c r="G5" s="7">
        <v>5</v>
      </c>
      <c r="H5" s="7">
        <v>6</v>
      </c>
      <c r="I5" s="7">
        <v>7</v>
      </c>
      <c r="J5" s="7">
        <v>8</v>
      </c>
      <c r="K5" s="7">
        <v>1</v>
      </c>
      <c r="L5" s="7">
        <v>2</v>
      </c>
      <c r="M5" s="7">
        <v>3</v>
      </c>
      <c r="N5" s="7">
        <v>4</v>
      </c>
      <c r="O5" s="7">
        <v>5</v>
      </c>
      <c r="P5" s="7">
        <v>6</v>
      </c>
      <c r="Q5" s="7">
        <v>7</v>
      </c>
      <c r="R5" s="7">
        <v>8</v>
      </c>
      <c r="S5" s="7">
        <v>1</v>
      </c>
      <c r="T5" s="7">
        <v>2</v>
      </c>
      <c r="U5" s="7">
        <v>3</v>
      </c>
      <c r="V5" s="7">
        <v>4</v>
      </c>
      <c r="W5" s="7">
        <v>5</v>
      </c>
      <c r="X5" s="7">
        <v>6</v>
      </c>
      <c r="Y5" s="7">
        <v>7</v>
      </c>
      <c r="Z5" s="7">
        <v>8</v>
      </c>
      <c r="AA5" s="7">
        <v>1</v>
      </c>
      <c r="AB5" s="7">
        <v>2</v>
      </c>
      <c r="AC5" s="7">
        <v>3</v>
      </c>
      <c r="AD5" s="7">
        <v>4</v>
      </c>
      <c r="AE5" s="7">
        <v>5</v>
      </c>
      <c r="AF5" s="7">
        <v>6</v>
      </c>
      <c r="AG5" s="7">
        <v>7</v>
      </c>
      <c r="AH5" s="7">
        <v>8</v>
      </c>
      <c r="AI5" s="7">
        <v>1</v>
      </c>
      <c r="AJ5" s="7">
        <v>2</v>
      </c>
      <c r="AK5" s="7">
        <v>3</v>
      </c>
      <c r="AL5" s="7">
        <v>4</v>
      </c>
      <c r="AM5" s="7">
        <v>5</v>
      </c>
      <c r="AN5" s="7">
        <v>6</v>
      </c>
      <c r="AO5" s="7">
        <v>7</v>
      </c>
      <c r="AP5" s="7">
        <v>8</v>
      </c>
      <c r="AQ5" s="7">
        <v>1</v>
      </c>
      <c r="AR5" s="7">
        <v>2</v>
      </c>
      <c r="AS5" s="7">
        <v>3</v>
      </c>
      <c r="AT5" s="7">
        <v>4</v>
      </c>
      <c r="AU5" s="7">
        <v>5</v>
      </c>
      <c r="AV5" s="7">
        <v>6</v>
      </c>
      <c r="AW5" s="7">
        <v>7</v>
      </c>
      <c r="AX5" s="7">
        <v>8</v>
      </c>
      <c r="AY5" s="7"/>
    </row>
    <row r="6" spans="1:51" x14ac:dyDescent="0.25">
      <c r="A6" s="7"/>
      <c r="B6" s="7"/>
      <c r="C6" s="21">
        <f>IF(Setup!$E$9="","",Setup!$E$9)</f>
        <v>0.3333333333333333</v>
      </c>
      <c r="D6" s="21">
        <f>IF(Setup!$E$10="","",Setup!$E$10)</f>
        <v>0.3611111111111111</v>
      </c>
      <c r="E6" s="21">
        <f>IF(Setup!$E$11="","",Setup!$E$11)</f>
        <v>0.3888888888888889</v>
      </c>
      <c r="F6" s="21">
        <f>IF(Setup!$E$12="","",Setup!$E$12)</f>
        <v>0.4305555555555556</v>
      </c>
      <c r="G6" s="21">
        <f>IF(Setup!$E$13="","",Setup!$E$13)</f>
        <v>0.4583333333333333</v>
      </c>
      <c r="H6" s="21">
        <f>IF(Setup!$E$14="","",Setup!$E$14)</f>
        <v>0.5138888888888888</v>
      </c>
      <c r="I6" s="21">
        <f>IF(Setup!$E$15="","",Setup!$E$15)</f>
        <v>0.5416666666666666</v>
      </c>
      <c r="J6" s="21">
        <f>IF(Setup!$E$16="","",Setup!$E$16)</f>
        <v>0.5694444444444444</v>
      </c>
      <c r="K6" s="21">
        <f>IF(Setup!$E$9="","",Setup!$E$9)</f>
        <v>0.3333333333333333</v>
      </c>
      <c r="L6" s="21">
        <f>IF(Setup!$E$10="","",Setup!$E$10)</f>
        <v>0.3611111111111111</v>
      </c>
      <c r="M6" s="21">
        <f>IF(Setup!$E$11="","",Setup!$E$11)</f>
        <v>0.3888888888888889</v>
      </c>
      <c r="N6" s="21">
        <f>IF(Setup!$E$12="","",Setup!$E$12)</f>
        <v>0.4305555555555556</v>
      </c>
      <c r="O6" s="21">
        <f>IF(Setup!$E$13="","",Setup!$E$13)</f>
        <v>0.4583333333333333</v>
      </c>
      <c r="P6" s="21">
        <f>IF(Setup!$E$14="","",Setup!$E$14)</f>
        <v>0.5138888888888888</v>
      </c>
      <c r="Q6" s="21">
        <f>IF(Setup!$E$15="","",Setup!$E$15)</f>
        <v>0.5416666666666666</v>
      </c>
      <c r="R6" s="21">
        <f>IF(Setup!$E$16="","",Setup!$E$16)</f>
        <v>0.5694444444444444</v>
      </c>
      <c r="S6" s="21">
        <f>IF(Setup!$E$9="","",Setup!$E$9)</f>
        <v>0.3333333333333333</v>
      </c>
      <c r="T6" s="21">
        <f>IF(Setup!$E$10="","",Setup!$E$10)</f>
        <v>0.3611111111111111</v>
      </c>
      <c r="U6" s="21">
        <f>IF(Setup!$E$11="","",Setup!$E$11)</f>
        <v>0.3888888888888889</v>
      </c>
      <c r="V6" s="21">
        <f>IF(Setup!$E$12="","",Setup!$E$12)</f>
        <v>0.4305555555555556</v>
      </c>
      <c r="W6" s="21">
        <f>IF(Setup!$E$13="","",Setup!$E$13)</f>
        <v>0.4583333333333333</v>
      </c>
      <c r="X6" s="21">
        <f>IF(Setup!$E$14="","",Setup!$E$14)</f>
        <v>0.5138888888888888</v>
      </c>
      <c r="Y6" s="21">
        <f>IF(Setup!$E$15="","",Setup!$E$15)</f>
        <v>0.5416666666666666</v>
      </c>
      <c r="Z6" s="21">
        <f>IF(Setup!$E$16="","",Setup!$E$16)</f>
        <v>0.5694444444444444</v>
      </c>
      <c r="AA6" s="21">
        <f>IF(Setup!$E$9="","",Setup!$E$9)</f>
        <v>0.3333333333333333</v>
      </c>
      <c r="AB6" s="21">
        <f>IF(Setup!$E$10="","",Setup!$E$10)</f>
        <v>0.3611111111111111</v>
      </c>
      <c r="AC6" s="21">
        <f>IF(Setup!$E$11="","",Setup!$E$11)</f>
        <v>0.3888888888888889</v>
      </c>
      <c r="AD6" s="21">
        <f>IF(Setup!$E$12="","",Setup!$E$12)</f>
        <v>0.4305555555555556</v>
      </c>
      <c r="AE6" s="21">
        <f>IF(Setup!$E$13="","",Setup!$E$13)</f>
        <v>0.4583333333333333</v>
      </c>
      <c r="AF6" s="21">
        <f>IF(Setup!$E$14="","",Setup!$E$14)</f>
        <v>0.5138888888888888</v>
      </c>
      <c r="AG6" s="21">
        <f>IF(Setup!$E$15="","",Setup!$E$15)</f>
        <v>0.5416666666666666</v>
      </c>
      <c r="AH6" s="21">
        <f>IF(Setup!$E$16="","",Setup!$E$16)</f>
        <v>0.5694444444444444</v>
      </c>
      <c r="AI6" s="21">
        <f>IF(Setup!$E$9="","",Setup!$E$9)</f>
        <v>0.3333333333333333</v>
      </c>
      <c r="AJ6" s="21">
        <f>IF(Setup!$E$10="","",Setup!$E$10)</f>
        <v>0.3611111111111111</v>
      </c>
      <c r="AK6" s="21">
        <f>IF(Setup!$E$11="","",Setup!$E$11)</f>
        <v>0.3888888888888889</v>
      </c>
      <c r="AL6" s="21">
        <f>IF(Setup!$E$12="","",Setup!$E$12)</f>
        <v>0.4305555555555556</v>
      </c>
      <c r="AM6" s="21">
        <f>IF(Setup!$E$13="","",Setup!$E$13)</f>
        <v>0.4583333333333333</v>
      </c>
      <c r="AN6" s="21">
        <f>IF(Setup!$E$14="","",Setup!$E$14)</f>
        <v>0.5138888888888888</v>
      </c>
      <c r="AO6" s="21">
        <f>IF(Setup!$E$15="","",Setup!$E$15)</f>
        <v>0.5416666666666666</v>
      </c>
      <c r="AP6" s="21">
        <f>IF(Setup!$E$16="","",Setup!$E$16)</f>
        <v>0.5694444444444444</v>
      </c>
      <c r="AQ6" s="21">
        <f>IF(Setup!$E$9="","",Setup!$E$9)</f>
        <v>0.3333333333333333</v>
      </c>
      <c r="AR6" s="21">
        <f>IF(Setup!$E$10="","",Setup!$E$10)</f>
        <v>0.3611111111111111</v>
      </c>
      <c r="AS6" s="21">
        <f>IF(Setup!$E$11="","",Setup!$E$11)</f>
        <v>0.3888888888888889</v>
      </c>
      <c r="AT6" s="21">
        <f>IF(Setup!$E$12="","",Setup!$E$12)</f>
        <v>0.4305555555555556</v>
      </c>
      <c r="AU6" s="21">
        <f>IF(Setup!$E$13="","",Setup!$E$13)</f>
        <v>0.4583333333333333</v>
      </c>
      <c r="AV6" s="21">
        <f>IF(Setup!$E$14="","",Setup!$E$14)</f>
        <v>0.5138888888888888</v>
      </c>
      <c r="AW6" s="21">
        <f>IF(Setup!$E$15="","",Setup!$E$15)</f>
        <v>0.5416666666666666</v>
      </c>
      <c r="AX6" s="21">
        <f>IF(Setup!$E$16="","",Setup!$E$16)</f>
        <v>0.5694444444444444</v>
      </c>
      <c r="AY6" s="7"/>
    </row>
    <row r="7" spans="1:51" x14ac:dyDescent="0.25">
      <c r="A7" s="22" t="str">
        <f>IF(Setup!$A$27="","",Setup!$A$27)</f>
        <v>VI A</v>
      </c>
      <c r="B7" s="11" t="str">
        <f>IF(Setup!$B$27="","",Setup!$B$27)</f>
        <v>SG</v>
      </c>
      <c r="C7" s="23" t="s">
        <v>97</v>
      </c>
      <c r="D7" s="24" t="s">
        <v>98</v>
      </c>
      <c r="E7" s="24" t="s">
        <v>99</v>
      </c>
      <c r="F7" s="24" t="s">
        <v>100</v>
      </c>
      <c r="G7" s="24" t="s">
        <v>101</v>
      </c>
      <c r="H7" s="24" t="s">
        <v>102</v>
      </c>
      <c r="I7" s="24" t="s">
        <v>103</v>
      </c>
      <c r="J7" s="24" t="s">
        <v>104</v>
      </c>
      <c r="K7" s="23" t="s">
        <v>102</v>
      </c>
      <c r="L7" s="24" t="s">
        <v>105</v>
      </c>
      <c r="M7" s="24" t="s">
        <v>99</v>
      </c>
      <c r="N7" s="24" t="s">
        <v>103</v>
      </c>
      <c r="O7" s="24" t="s">
        <v>100</v>
      </c>
      <c r="P7" s="24" t="s">
        <v>104</v>
      </c>
      <c r="Q7" s="24" t="s">
        <v>98</v>
      </c>
      <c r="R7" s="24" t="s">
        <v>99</v>
      </c>
      <c r="S7" s="23" t="s">
        <v>101</v>
      </c>
      <c r="T7" s="24" t="s">
        <v>104</v>
      </c>
      <c r="U7" s="24" t="s">
        <v>100</v>
      </c>
      <c r="V7" s="24" t="s">
        <v>102</v>
      </c>
      <c r="W7" s="24" t="s">
        <v>103</v>
      </c>
      <c r="X7" s="24" t="s">
        <v>98</v>
      </c>
      <c r="Y7" s="24" t="s">
        <v>97</v>
      </c>
      <c r="Z7" s="24" t="s">
        <v>99</v>
      </c>
      <c r="AA7" s="23" t="s">
        <v>103</v>
      </c>
      <c r="AB7" s="24" t="s">
        <v>99</v>
      </c>
      <c r="AC7" s="24" t="s">
        <v>104</v>
      </c>
      <c r="AD7" s="24" t="s">
        <v>102</v>
      </c>
      <c r="AE7" s="24" t="s">
        <v>98</v>
      </c>
      <c r="AF7" s="24" t="s">
        <v>104</v>
      </c>
      <c r="AG7" s="24" t="s">
        <v>98</v>
      </c>
      <c r="AH7" s="24" t="s">
        <v>100</v>
      </c>
      <c r="AI7" s="23" t="s">
        <v>102</v>
      </c>
      <c r="AJ7" s="24" t="s">
        <v>99</v>
      </c>
      <c r="AK7" s="24" t="s">
        <v>97</v>
      </c>
      <c r="AL7" s="24" t="s">
        <v>101</v>
      </c>
      <c r="AM7" s="24" t="s">
        <v>104</v>
      </c>
      <c r="AN7" s="24" t="s">
        <v>99</v>
      </c>
      <c r="AO7" s="24" t="s">
        <v>98</v>
      </c>
      <c r="AP7" s="24" t="s">
        <v>100</v>
      </c>
      <c r="AQ7" s="23" t="s">
        <v>100</v>
      </c>
      <c r="AR7" s="24" t="s">
        <v>106</v>
      </c>
      <c r="AS7" s="24" t="s">
        <v>99</v>
      </c>
      <c r="AT7" s="24" t="s">
        <v>98</v>
      </c>
      <c r="AU7" s="24" t="s">
        <v>105</v>
      </c>
      <c r="AV7" s="24" t="s">
        <v>104</v>
      </c>
      <c r="AW7" s="24" t="s">
        <v>102</v>
      </c>
      <c r="AX7" s="24" t="s">
        <v>107</v>
      </c>
      <c r="AY7" s="11">
        <f>IF($A7="","",COUNTA(C7:AX7))</f>
        <v>48</v>
      </c>
    </row>
    <row r="8" spans="1:51" x14ac:dyDescent="0.25">
      <c r="A8" s="22" t="str">
        <f>IF(Setup!$A$28="","",Setup!$A$28)</f>
        <v>VI B</v>
      </c>
      <c r="B8" s="11" t="str">
        <f>IF(Setup!$B$28="","",Setup!$B$28)</f>
        <v>KR</v>
      </c>
      <c r="C8" s="23" t="s">
        <v>102</v>
      </c>
      <c r="D8" s="24" t="s">
        <v>108</v>
      </c>
      <c r="E8" s="24" t="s">
        <v>103</v>
      </c>
      <c r="F8" s="24" t="s">
        <v>109</v>
      </c>
      <c r="G8" s="24" t="s">
        <v>110</v>
      </c>
      <c r="H8" s="24" t="s">
        <v>100</v>
      </c>
      <c r="I8" s="24" t="s">
        <v>109</v>
      </c>
      <c r="J8" s="24" t="s">
        <v>105</v>
      </c>
      <c r="K8" s="23" t="s">
        <v>100</v>
      </c>
      <c r="L8" s="24" t="s">
        <v>108</v>
      </c>
      <c r="M8" s="24" t="s">
        <v>109</v>
      </c>
      <c r="N8" s="24" t="s">
        <v>111</v>
      </c>
      <c r="O8" s="24" t="s">
        <v>97</v>
      </c>
      <c r="P8" s="24" t="s">
        <v>103</v>
      </c>
      <c r="Q8" s="24" t="s">
        <v>110</v>
      </c>
      <c r="R8" s="24" t="s">
        <v>102</v>
      </c>
      <c r="S8" s="23" t="s">
        <v>110</v>
      </c>
      <c r="T8" s="24" t="s">
        <v>102</v>
      </c>
      <c r="U8" s="24" t="s">
        <v>108</v>
      </c>
      <c r="V8" s="24" t="s">
        <v>109</v>
      </c>
      <c r="W8" s="24" t="s">
        <v>110</v>
      </c>
      <c r="X8" s="24" t="s">
        <v>103</v>
      </c>
      <c r="Y8" s="24" t="s">
        <v>100</v>
      </c>
      <c r="Z8" s="24" t="s">
        <v>108</v>
      </c>
      <c r="AA8" s="23" t="s">
        <v>108</v>
      </c>
      <c r="AB8" s="24" t="s">
        <v>110</v>
      </c>
      <c r="AC8" s="24" t="s">
        <v>109</v>
      </c>
      <c r="AD8" s="24" t="s">
        <v>97</v>
      </c>
      <c r="AE8" s="24" t="s">
        <v>109</v>
      </c>
      <c r="AF8" s="24" t="s">
        <v>111</v>
      </c>
      <c r="AG8" s="24" t="s">
        <v>100</v>
      </c>
      <c r="AH8" s="24" t="s">
        <v>102</v>
      </c>
      <c r="AI8" s="23" t="s">
        <v>112</v>
      </c>
      <c r="AJ8" s="24" t="s">
        <v>107</v>
      </c>
      <c r="AK8" s="24" t="s">
        <v>102</v>
      </c>
      <c r="AL8" s="24" t="s">
        <v>105</v>
      </c>
      <c r="AM8" s="24" t="s">
        <v>109</v>
      </c>
      <c r="AN8" s="24" t="s">
        <v>100</v>
      </c>
      <c r="AO8" s="24" t="s">
        <v>108</v>
      </c>
      <c r="AP8" s="24" t="s">
        <v>110</v>
      </c>
      <c r="AQ8" s="23" t="s">
        <v>110</v>
      </c>
      <c r="AR8" s="24" t="s">
        <v>102</v>
      </c>
      <c r="AS8" s="24" t="s">
        <v>97</v>
      </c>
      <c r="AT8" s="24" t="s">
        <v>103</v>
      </c>
      <c r="AU8" s="24" t="s">
        <v>111</v>
      </c>
      <c r="AV8" s="24" t="s">
        <v>109</v>
      </c>
      <c r="AW8" s="24" t="s">
        <v>108</v>
      </c>
      <c r="AX8" s="24" t="s">
        <v>100</v>
      </c>
      <c r="AY8" s="11">
        <f>IF($A8="","",COUNTA(C8:AX8))</f>
        <v>48</v>
      </c>
    </row>
    <row r="9" spans="1:51" x14ac:dyDescent="0.25">
      <c r="A9" s="22" t="str">
        <f>IF(Setup!$A$29="","",Setup!$A$29)</f>
        <v>VII A</v>
      </c>
      <c r="B9" s="11" t="str">
        <f>IF(Setup!$B$29="","",Setup!$B$29)</f>
        <v>RI</v>
      </c>
      <c r="C9" s="23" t="s">
        <v>98</v>
      </c>
      <c r="D9" s="24" t="s">
        <v>103</v>
      </c>
      <c r="E9" s="24" t="s">
        <v>97</v>
      </c>
      <c r="F9" s="24" t="s">
        <v>101</v>
      </c>
      <c r="G9" s="24" t="s">
        <v>102</v>
      </c>
      <c r="H9" s="24" t="s">
        <v>99</v>
      </c>
      <c r="I9" s="24" t="s">
        <v>104</v>
      </c>
      <c r="J9" s="24" t="s">
        <v>100</v>
      </c>
      <c r="K9" s="23" t="s">
        <v>98</v>
      </c>
      <c r="L9" s="24" t="s">
        <v>102</v>
      </c>
      <c r="M9" s="24" t="s">
        <v>98</v>
      </c>
      <c r="N9" s="24" t="s">
        <v>104</v>
      </c>
      <c r="O9" s="24" t="s">
        <v>99</v>
      </c>
      <c r="P9" s="24" t="s">
        <v>100</v>
      </c>
      <c r="Q9" s="24" t="s">
        <v>103</v>
      </c>
      <c r="R9" s="24" t="s">
        <v>104</v>
      </c>
      <c r="S9" s="23" t="s">
        <v>98</v>
      </c>
      <c r="T9" s="24" t="s">
        <v>100</v>
      </c>
      <c r="U9" s="24" t="s">
        <v>97</v>
      </c>
      <c r="V9" s="24" t="s">
        <v>99</v>
      </c>
      <c r="W9" s="24" t="s">
        <v>102</v>
      </c>
      <c r="X9" s="24" t="s">
        <v>101</v>
      </c>
      <c r="Y9" s="24" t="s">
        <v>99</v>
      </c>
      <c r="Z9" s="24" t="s">
        <v>104</v>
      </c>
      <c r="AA9" s="23" t="s">
        <v>98</v>
      </c>
      <c r="AB9" s="24" t="s">
        <v>102</v>
      </c>
      <c r="AC9" s="24" t="s">
        <v>100</v>
      </c>
      <c r="AD9" s="24" t="s">
        <v>106</v>
      </c>
      <c r="AE9" s="24" t="s">
        <v>99</v>
      </c>
      <c r="AF9" s="24" t="s">
        <v>107</v>
      </c>
      <c r="AG9" s="24" t="s">
        <v>104</v>
      </c>
      <c r="AH9" s="24" t="s">
        <v>105</v>
      </c>
      <c r="AI9" s="23" t="s">
        <v>98</v>
      </c>
      <c r="AJ9" s="24" t="s">
        <v>100</v>
      </c>
      <c r="AK9" s="24" t="s">
        <v>101</v>
      </c>
      <c r="AL9" s="24" t="s">
        <v>103</v>
      </c>
      <c r="AM9" s="24" t="s">
        <v>102</v>
      </c>
      <c r="AN9" s="24" t="s">
        <v>104</v>
      </c>
      <c r="AO9" s="24" t="s">
        <v>97</v>
      </c>
      <c r="AP9" s="24" t="s">
        <v>99</v>
      </c>
      <c r="AQ9" s="23" t="s">
        <v>98</v>
      </c>
      <c r="AR9" s="24" t="s">
        <v>105</v>
      </c>
      <c r="AS9" s="24" t="s">
        <v>102</v>
      </c>
      <c r="AT9" s="24" t="s">
        <v>100</v>
      </c>
      <c r="AU9" s="24" t="s">
        <v>103</v>
      </c>
      <c r="AV9" s="24" t="s">
        <v>99</v>
      </c>
      <c r="AW9" s="24" t="s">
        <v>104</v>
      </c>
      <c r="AX9" s="24" t="s">
        <v>99</v>
      </c>
      <c r="AY9" s="11">
        <f>IF($A9="","",COUNTA(C9:AX9))</f>
        <v>48</v>
      </c>
    </row>
    <row r="10" spans="1:51" x14ac:dyDescent="0.25">
      <c r="A10" s="22" t="str">
        <f>IF(Setup!$A$30="","",Setup!$A$30)</f>
        <v>VII B</v>
      </c>
      <c r="B10" s="11" t="str">
        <f>IF(Setup!$B$30="","",Setup!$B$30)</f>
        <v>NB</v>
      </c>
      <c r="C10" s="23" t="s">
        <v>100</v>
      </c>
      <c r="D10" s="24" t="s">
        <v>110</v>
      </c>
      <c r="E10" s="24" t="s">
        <v>102</v>
      </c>
      <c r="F10" s="24" t="s">
        <v>108</v>
      </c>
      <c r="G10" s="24" t="s">
        <v>109</v>
      </c>
      <c r="H10" s="24" t="s">
        <v>108</v>
      </c>
      <c r="I10" s="24" t="s">
        <v>110</v>
      </c>
      <c r="J10" s="24" t="s">
        <v>103</v>
      </c>
      <c r="K10" s="23" t="s">
        <v>109</v>
      </c>
      <c r="L10" s="24" t="s">
        <v>110</v>
      </c>
      <c r="M10" s="24" t="s">
        <v>100</v>
      </c>
      <c r="N10" s="24" t="s">
        <v>97</v>
      </c>
      <c r="O10" s="24" t="s">
        <v>108</v>
      </c>
      <c r="P10" s="24" t="s">
        <v>102</v>
      </c>
      <c r="Q10" s="24" t="s">
        <v>109</v>
      </c>
      <c r="R10" s="24" t="s">
        <v>111</v>
      </c>
      <c r="S10" s="23" t="s">
        <v>107</v>
      </c>
      <c r="T10" s="24" t="s">
        <v>110</v>
      </c>
      <c r="U10" s="24" t="s">
        <v>112</v>
      </c>
      <c r="V10" s="24" t="s">
        <v>100</v>
      </c>
      <c r="W10" s="24" t="s">
        <v>108</v>
      </c>
      <c r="X10" s="24" t="s">
        <v>109</v>
      </c>
      <c r="Y10" s="24" t="s">
        <v>102</v>
      </c>
      <c r="Z10" s="24" t="s">
        <v>105</v>
      </c>
      <c r="AA10" s="23" t="s">
        <v>110</v>
      </c>
      <c r="AB10" s="24" t="s">
        <v>109</v>
      </c>
      <c r="AC10" s="24" t="s">
        <v>97</v>
      </c>
      <c r="AD10" s="24" t="s">
        <v>108</v>
      </c>
      <c r="AE10" s="24" t="s">
        <v>102</v>
      </c>
      <c r="AF10" s="24" t="s">
        <v>100</v>
      </c>
      <c r="AG10" s="24" t="s">
        <v>111</v>
      </c>
      <c r="AH10" s="24" t="s">
        <v>103</v>
      </c>
      <c r="AI10" s="23" t="s">
        <v>108</v>
      </c>
      <c r="AJ10" s="24" t="s">
        <v>109</v>
      </c>
      <c r="AK10" s="24" t="s">
        <v>100</v>
      </c>
      <c r="AL10" s="24" t="s">
        <v>109</v>
      </c>
      <c r="AM10" s="24" t="s">
        <v>103</v>
      </c>
      <c r="AN10" s="24" t="s">
        <v>105</v>
      </c>
      <c r="AO10" s="24" t="s">
        <v>110</v>
      </c>
      <c r="AP10" s="24" t="s">
        <v>102</v>
      </c>
      <c r="AQ10" s="23" t="s">
        <v>102</v>
      </c>
      <c r="AR10" s="24" t="s">
        <v>103</v>
      </c>
      <c r="AS10" s="24" t="s">
        <v>109</v>
      </c>
      <c r="AT10" s="24" t="s">
        <v>108</v>
      </c>
      <c r="AU10" s="24" t="s">
        <v>100</v>
      </c>
      <c r="AV10" s="24" t="s">
        <v>97</v>
      </c>
      <c r="AW10" s="24" t="s">
        <v>110</v>
      </c>
      <c r="AX10" s="24" t="s">
        <v>111</v>
      </c>
      <c r="AY10" s="11">
        <f>IF($A10="","",COUNTA(C10:AX10))</f>
        <v>48</v>
      </c>
    </row>
    <row r="11" spans="1:51" x14ac:dyDescent="0.25">
      <c r="A11" s="22" t="str">
        <f>IF(Setup!$A$31="","",Setup!$A$31)</f>
        <v>VIII A</v>
      </c>
      <c r="B11" s="11" t="str">
        <f>IF(Setup!$B$31="","",Setup!$B$31)</f>
        <v>AK</v>
      </c>
      <c r="C11" s="23" t="s">
        <v>101</v>
      </c>
      <c r="D11" s="24" t="s">
        <v>99</v>
      </c>
      <c r="E11" s="24" t="s">
        <v>100</v>
      </c>
      <c r="F11" s="24" t="s">
        <v>102</v>
      </c>
      <c r="G11" s="24" t="s">
        <v>97</v>
      </c>
      <c r="H11" s="24" t="s">
        <v>104</v>
      </c>
      <c r="I11" s="24" t="s">
        <v>99</v>
      </c>
      <c r="J11" s="24" t="s">
        <v>98</v>
      </c>
      <c r="K11" s="23" t="s">
        <v>99</v>
      </c>
      <c r="L11" s="24" t="s">
        <v>106</v>
      </c>
      <c r="M11" s="24" t="s">
        <v>104</v>
      </c>
      <c r="N11" s="24" t="s">
        <v>102</v>
      </c>
      <c r="O11" s="24" t="s">
        <v>98</v>
      </c>
      <c r="P11" s="24" t="s">
        <v>105</v>
      </c>
      <c r="Q11" s="24" t="s">
        <v>100</v>
      </c>
      <c r="R11" s="24" t="s">
        <v>107</v>
      </c>
      <c r="S11" s="23" t="s">
        <v>104</v>
      </c>
      <c r="T11" s="24" t="s">
        <v>98</v>
      </c>
      <c r="U11" s="24" t="s">
        <v>101</v>
      </c>
      <c r="V11" s="24" t="s">
        <v>97</v>
      </c>
      <c r="W11" s="24" t="s">
        <v>99</v>
      </c>
      <c r="X11" s="24" t="s">
        <v>102</v>
      </c>
      <c r="Y11" s="24" t="s">
        <v>103</v>
      </c>
      <c r="Z11" s="24" t="s">
        <v>100</v>
      </c>
      <c r="AA11" s="23" t="s">
        <v>99</v>
      </c>
      <c r="AB11" s="24" t="s">
        <v>100</v>
      </c>
      <c r="AC11" s="24" t="s">
        <v>98</v>
      </c>
      <c r="AD11" s="24" t="s">
        <v>99</v>
      </c>
      <c r="AE11" s="24" t="s">
        <v>103</v>
      </c>
      <c r="AF11" s="24" t="s">
        <v>102</v>
      </c>
      <c r="AG11" s="24" t="s">
        <v>105</v>
      </c>
      <c r="AH11" s="24" t="s">
        <v>104</v>
      </c>
      <c r="AI11" s="23" t="s">
        <v>100</v>
      </c>
      <c r="AJ11" s="24" t="s">
        <v>98</v>
      </c>
      <c r="AK11" s="24" t="s">
        <v>104</v>
      </c>
      <c r="AL11" s="24" t="s">
        <v>102</v>
      </c>
      <c r="AM11" s="24" t="s">
        <v>101</v>
      </c>
      <c r="AN11" s="24" t="s">
        <v>103</v>
      </c>
      <c r="AO11" s="24" t="s">
        <v>99</v>
      </c>
      <c r="AP11" s="24" t="s">
        <v>97</v>
      </c>
      <c r="AQ11" s="23" t="s">
        <v>103</v>
      </c>
      <c r="AR11" s="24" t="s">
        <v>104</v>
      </c>
      <c r="AS11" s="24" t="s">
        <v>98</v>
      </c>
      <c r="AT11" s="24" t="s">
        <v>104</v>
      </c>
      <c r="AU11" s="24" t="s">
        <v>99</v>
      </c>
      <c r="AV11" s="24" t="s">
        <v>98</v>
      </c>
      <c r="AW11" s="24" t="s">
        <v>100</v>
      </c>
      <c r="AX11" s="24" t="s">
        <v>102</v>
      </c>
      <c r="AY11" s="11">
        <f>IF($A11="","",COUNTA(C11:AX11))</f>
        <v>48</v>
      </c>
    </row>
    <row r="12" spans="1:51" x14ac:dyDescent="0.25">
      <c r="A12" s="22" t="str">
        <f>IF(Setup!$A$32="","",Setup!$A$32)</f>
        <v>VIII B</v>
      </c>
      <c r="B12" s="11" t="str">
        <f>IF(Setup!$B$32="","",Setup!$B$32)</f>
        <v>MD</v>
      </c>
      <c r="C12" s="23" t="s">
        <v>108</v>
      </c>
      <c r="D12" s="24" t="s">
        <v>100</v>
      </c>
      <c r="E12" s="24" t="s">
        <v>109</v>
      </c>
      <c r="F12" s="24" t="s">
        <v>110</v>
      </c>
      <c r="G12" s="24" t="s">
        <v>107</v>
      </c>
      <c r="H12" s="24" t="s">
        <v>105</v>
      </c>
      <c r="I12" s="24" t="s">
        <v>102</v>
      </c>
      <c r="J12" s="24" t="s">
        <v>112</v>
      </c>
      <c r="K12" s="23" t="s">
        <v>97</v>
      </c>
      <c r="L12" s="24" t="s">
        <v>103</v>
      </c>
      <c r="M12" s="24" t="s">
        <v>110</v>
      </c>
      <c r="N12" s="24" t="s">
        <v>100</v>
      </c>
      <c r="O12" s="24" t="s">
        <v>111</v>
      </c>
      <c r="P12" s="24" t="s">
        <v>109</v>
      </c>
      <c r="Q12" s="24" t="s">
        <v>102</v>
      </c>
      <c r="R12" s="24" t="s">
        <v>108</v>
      </c>
      <c r="S12" s="23" t="s">
        <v>105</v>
      </c>
      <c r="T12" s="24" t="s">
        <v>108</v>
      </c>
      <c r="U12" s="24" t="s">
        <v>102</v>
      </c>
      <c r="V12" s="24" t="s">
        <v>103</v>
      </c>
      <c r="W12" s="24" t="s">
        <v>109</v>
      </c>
      <c r="X12" s="24" t="s">
        <v>100</v>
      </c>
      <c r="Y12" s="24" t="s">
        <v>110</v>
      </c>
      <c r="Z12" s="24" t="s">
        <v>109</v>
      </c>
      <c r="AA12" s="23" t="s">
        <v>100</v>
      </c>
      <c r="AB12" s="24" t="s">
        <v>103</v>
      </c>
      <c r="AC12" s="24" t="s">
        <v>110</v>
      </c>
      <c r="AD12" s="24" t="s">
        <v>111</v>
      </c>
      <c r="AE12" s="24" t="s">
        <v>97</v>
      </c>
      <c r="AF12" s="24" t="s">
        <v>108</v>
      </c>
      <c r="AG12" s="24" t="s">
        <v>102</v>
      </c>
      <c r="AH12" s="24" t="s">
        <v>109</v>
      </c>
      <c r="AI12" s="23" t="s">
        <v>103</v>
      </c>
      <c r="AJ12" s="24" t="s">
        <v>110</v>
      </c>
      <c r="AK12" s="24" t="s">
        <v>109</v>
      </c>
      <c r="AL12" s="24" t="s">
        <v>110</v>
      </c>
      <c r="AM12" s="24" t="s">
        <v>100</v>
      </c>
      <c r="AN12" s="24" t="s">
        <v>108</v>
      </c>
      <c r="AO12" s="24" t="s">
        <v>102</v>
      </c>
      <c r="AP12" s="24" t="s">
        <v>108</v>
      </c>
      <c r="AQ12" s="23" t="s">
        <v>109</v>
      </c>
      <c r="AR12" s="24" t="s">
        <v>100</v>
      </c>
      <c r="AS12" s="24" t="s">
        <v>108</v>
      </c>
      <c r="AT12" s="24" t="s">
        <v>109</v>
      </c>
      <c r="AU12" s="24" t="s">
        <v>102</v>
      </c>
      <c r="AV12" s="24" t="s">
        <v>110</v>
      </c>
      <c r="AW12" s="24" t="s">
        <v>111</v>
      </c>
      <c r="AX12" s="24" t="s">
        <v>97</v>
      </c>
      <c r="AY12" s="11">
        <f>IF($A12="","",COUNTA(C12:AX12))</f>
        <v>48</v>
      </c>
    </row>
    <row r="13" spans="1:51" x14ac:dyDescent="0.25">
      <c r="A13" s="22" t="str">
        <f>IF(Setup!$A$33="","",Setup!$A$33)</f>
        <v/>
      </c>
      <c r="B13" s="11" t="str">
        <f>IF(Setup!$B$33="","",Setup!$B$33)</f>
        <v/>
      </c>
      <c r="C13" s="23"/>
      <c r="D13" s="24"/>
      <c r="E13" s="24"/>
      <c r="F13" s="24"/>
      <c r="G13" s="24"/>
      <c r="H13" s="24"/>
      <c r="I13" s="24"/>
      <c r="J13" s="24"/>
      <c r="K13" s="23"/>
      <c r="L13" s="24"/>
      <c r="M13" s="24"/>
      <c r="N13" s="24"/>
      <c r="O13" s="24"/>
      <c r="P13" s="24"/>
      <c r="Q13" s="24"/>
      <c r="R13" s="24"/>
      <c r="S13" s="23"/>
      <c r="T13" s="24"/>
      <c r="U13" s="24"/>
      <c r="V13" s="24"/>
      <c r="W13" s="24"/>
      <c r="X13" s="24"/>
      <c r="Y13" s="24"/>
      <c r="Z13" s="24"/>
      <c r="AA13" s="23"/>
      <c r="AB13" s="24"/>
      <c r="AC13" s="24"/>
      <c r="AD13" s="24"/>
      <c r="AE13" s="24"/>
      <c r="AF13" s="24"/>
      <c r="AG13" s="24"/>
      <c r="AH13" s="24"/>
      <c r="AI13" s="23"/>
      <c r="AJ13" s="24"/>
      <c r="AK13" s="24"/>
      <c r="AL13" s="24"/>
      <c r="AM13" s="24"/>
      <c r="AN13" s="24"/>
      <c r="AO13" s="24"/>
      <c r="AP13" s="24"/>
      <c r="AQ13" s="23"/>
      <c r="AR13" s="24"/>
      <c r="AS13" s="24"/>
      <c r="AT13" s="24"/>
      <c r="AU13" s="24"/>
      <c r="AV13" s="24"/>
      <c r="AW13" s="24"/>
      <c r="AX13" s="24"/>
      <c r="AY13" s="11" t="str">
        <f>IF($A13="","",COUNTA(C13:AX13))</f>
        <v/>
      </c>
    </row>
    <row r="14" spans="1:51" x14ac:dyDescent="0.25">
      <c r="A14" s="22" t="str">
        <f>IF(Setup!$A$34="","",Setup!$A$34)</f>
        <v/>
      </c>
      <c r="B14" s="11" t="str">
        <f>IF(Setup!$B$34="","",Setup!$B$34)</f>
        <v/>
      </c>
      <c r="C14" s="23"/>
      <c r="D14" s="24"/>
      <c r="E14" s="24"/>
      <c r="F14" s="24"/>
      <c r="G14" s="24"/>
      <c r="H14" s="24"/>
      <c r="I14" s="24"/>
      <c r="J14" s="24"/>
      <c r="K14" s="23"/>
      <c r="L14" s="24"/>
      <c r="M14" s="24"/>
      <c r="N14" s="24"/>
      <c r="O14" s="24"/>
      <c r="P14" s="24"/>
      <c r="Q14" s="24"/>
      <c r="R14" s="24"/>
      <c r="S14" s="23"/>
      <c r="T14" s="24"/>
      <c r="U14" s="24"/>
      <c r="V14" s="24"/>
      <c r="W14" s="24"/>
      <c r="X14" s="24"/>
      <c r="Y14" s="24"/>
      <c r="Z14" s="24"/>
      <c r="AA14" s="23"/>
      <c r="AB14" s="24"/>
      <c r="AC14" s="24"/>
      <c r="AD14" s="24"/>
      <c r="AE14" s="24"/>
      <c r="AF14" s="24"/>
      <c r="AG14" s="24"/>
      <c r="AH14" s="24"/>
      <c r="AI14" s="23"/>
      <c r="AJ14" s="24"/>
      <c r="AK14" s="24"/>
      <c r="AL14" s="24"/>
      <c r="AM14" s="24"/>
      <c r="AN14" s="24"/>
      <c r="AO14" s="24"/>
      <c r="AP14" s="24"/>
      <c r="AQ14" s="23"/>
      <c r="AR14" s="24"/>
      <c r="AS14" s="24"/>
      <c r="AT14" s="24"/>
      <c r="AU14" s="24"/>
      <c r="AV14" s="24"/>
      <c r="AW14" s="24"/>
      <c r="AX14" s="24"/>
      <c r="AY14" s="11" t="str">
        <f>IF($A14="","",COUNTA(C14:AX14))</f>
        <v/>
      </c>
    </row>
    <row r="15" spans="1:51" x14ac:dyDescent="0.25">
      <c r="A15" s="22" t="str">
        <f>IF(Setup!$A$35="","",Setup!$A$35)</f>
        <v/>
      </c>
      <c r="B15" s="11" t="str">
        <f>IF(Setup!$B$35="","",Setup!$B$35)</f>
        <v/>
      </c>
      <c r="C15" s="23"/>
      <c r="D15" s="24"/>
      <c r="E15" s="24"/>
      <c r="F15" s="24"/>
      <c r="G15" s="24"/>
      <c r="H15" s="24"/>
      <c r="I15" s="24"/>
      <c r="J15" s="24"/>
      <c r="K15" s="23"/>
      <c r="L15" s="24"/>
      <c r="M15" s="24"/>
      <c r="N15" s="24"/>
      <c r="O15" s="24"/>
      <c r="P15" s="24"/>
      <c r="Q15" s="24"/>
      <c r="R15" s="24"/>
      <c r="S15" s="23"/>
      <c r="T15" s="24"/>
      <c r="U15" s="24"/>
      <c r="V15" s="24"/>
      <c r="W15" s="24"/>
      <c r="X15" s="24"/>
      <c r="Y15" s="24"/>
      <c r="Z15" s="24"/>
      <c r="AA15" s="23"/>
      <c r="AB15" s="24"/>
      <c r="AC15" s="24"/>
      <c r="AD15" s="24"/>
      <c r="AE15" s="24"/>
      <c r="AF15" s="24"/>
      <c r="AG15" s="24"/>
      <c r="AH15" s="24"/>
      <c r="AI15" s="23"/>
      <c r="AJ15" s="24"/>
      <c r="AK15" s="24"/>
      <c r="AL15" s="24"/>
      <c r="AM15" s="24"/>
      <c r="AN15" s="24"/>
      <c r="AO15" s="24"/>
      <c r="AP15" s="24"/>
      <c r="AQ15" s="23"/>
      <c r="AR15" s="24"/>
      <c r="AS15" s="24"/>
      <c r="AT15" s="24"/>
      <c r="AU15" s="24"/>
      <c r="AV15" s="24"/>
      <c r="AW15" s="24"/>
      <c r="AX15" s="24"/>
      <c r="AY15" s="11" t="str">
        <f>IF($A15="","",COUNTA(C15:AX15))</f>
        <v/>
      </c>
    </row>
    <row r="16" spans="1:51" x14ac:dyDescent="0.25">
      <c r="A16" s="22" t="str">
        <f>IF(Setup!$A$36="","",Setup!$A$36)</f>
        <v/>
      </c>
      <c r="B16" s="11" t="str">
        <f>IF(Setup!$B$36="","",Setup!$B$36)</f>
        <v/>
      </c>
      <c r="C16" s="23"/>
      <c r="D16" s="24"/>
      <c r="E16" s="24"/>
      <c r="F16" s="24"/>
      <c r="G16" s="24"/>
      <c r="H16" s="24"/>
      <c r="I16" s="24"/>
      <c r="J16" s="24"/>
      <c r="K16" s="23"/>
      <c r="L16" s="24"/>
      <c r="M16" s="24"/>
      <c r="N16" s="24"/>
      <c r="O16" s="24"/>
      <c r="P16" s="24"/>
      <c r="Q16" s="24"/>
      <c r="R16" s="24"/>
      <c r="S16" s="23"/>
      <c r="T16" s="24"/>
      <c r="U16" s="24"/>
      <c r="V16" s="24"/>
      <c r="W16" s="24"/>
      <c r="X16" s="24"/>
      <c r="Y16" s="24"/>
      <c r="Z16" s="24"/>
      <c r="AA16" s="23"/>
      <c r="AB16" s="24"/>
      <c r="AC16" s="24"/>
      <c r="AD16" s="24"/>
      <c r="AE16" s="24"/>
      <c r="AF16" s="24"/>
      <c r="AG16" s="24"/>
      <c r="AH16" s="24"/>
      <c r="AI16" s="23"/>
      <c r="AJ16" s="24"/>
      <c r="AK16" s="24"/>
      <c r="AL16" s="24"/>
      <c r="AM16" s="24"/>
      <c r="AN16" s="24"/>
      <c r="AO16" s="24"/>
      <c r="AP16" s="24"/>
      <c r="AQ16" s="23"/>
      <c r="AR16" s="24"/>
      <c r="AS16" s="24"/>
      <c r="AT16" s="24"/>
      <c r="AU16" s="24"/>
      <c r="AV16" s="24"/>
      <c r="AW16" s="24"/>
      <c r="AX16" s="24"/>
      <c r="AY16" s="11" t="str">
        <f>IF($A16="","",COUNTA(C16:AX16))</f>
        <v/>
      </c>
    </row>
    <row r="17" spans="1:51" x14ac:dyDescent="0.25">
      <c r="A17" s="22" t="str">
        <f>IF(Setup!$A$37="","",Setup!$A$37)</f>
        <v/>
      </c>
      <c r="B17" s="11" t="str">
        <f>IF(Setup!$B$37="","",Setup!$B$37)</f>
        <v/>
      </c>
      <c r="C17" s="23"/>
      <c r="D17" s="24"/>
      <c r="E17" s="24"/>
      <c r="F17" s="24"/>
      <c r="G17" s="24"/>
      <c r="H17" s="24"/>
      <c r="I17" s="24"/>
      <c r="J17" s="24"/>
      <c r="K17" s="23"/>
      <c r="L17" s="24"/>
      <c r="M17" s="24"/>
      <c r="N17" s="24"/>
      <c r="O17" s="24"/>
      <c r="P17" s="24"/>
      <c r="Q17" s="24"/>
      <c r="R17" s="24"/>
      <c r="S17" s="23"/>
      <c r="T17" s="24"/>
      <c r="U17" s="24"/>
      <c r="V17" s="24"/>
      <c r="W17" s="24"/>
      <c r="X17" s="24"/>
      <c r="Y17" s="24"/>
      <c r="Z17" s="24"/>
      <c r="AA17" s="23"/>
      <c r="AB17" s="24"/>
      <c r="AC17" s="24"/>
      <c r="AD17" s="24"/>
      <c r="AE17" s="24"/>
      <c r="AF17" s="24"/>
      <c r="AG17" s="24"/>
      <c r="AH17" s="24"/>
      <c r="AI17" s="23"/>
      <c r="AJ17" s="24"/>
      <c r="AK17" s="24"/>
      <c r="AL17" s="24"/>
      <c r="AM17" s="24"/>
      <c r="AN17" s="24"/>
      <c r="AO17" s="24"/>
      <c r="AP17" s="24"/>
      <c r="AQ17" s="23"/>
      <c r="AR17" s="24"/>
      <c r="AS17" s="24"/>
      <c r="AT17" s="24"/>
      <c r="AU17" s="24"/>
      <c r="AV17" s="24"/>
      <c r="AW17" s="24"/>
      <c r="AX17" s="24"/>
      <c r="AY17" s="11" t="str">
        <f>IF($A17="","",COUNTA(C17:AX17))</f>
        <v/>
      </c>
    </row>
    <row r="18" spans="1:51" x14ac:dyDescent="0.25">
      <c r="A18" s="22" t="str">
        <f>IF(Setup!$A$38="","",Setup!$A$38)</f>
        <v/>
      </c>
      <c r="B18" s="11" t="str">
        <f>IF(Setup!$B$38="","",Setup!$B$38)</f>
        <v/>
      </c>
      <c r="C18" s="23"/>
      <c r="D18" s="24"/>
      <c r="E18" s="24"/>
      <c r="F18" s="24"/>
      <c r="G18" s="24"/>
      <c r="H18" s="24"/>
      <c r="I18" s="24"/>
      <c r="J18" s="24"/>
      <c r="K18" s="23"/>
      <c r="L18" s="24"/>
      <c r="M18" s="24"/>
      <c r="N18" s="24"/>
      <c r="O18" s="24"/>
      <c r="P18" s="24"/>
      <c r="Q18" s="24"/>
      <c r="R18" s="24"/>
      <c r="S18" s="23"/>
      <c r="T18" s="24"/>
      <c r="U18" s="24"/>
      <c r="V18" s="24"/>
      <c r="W18" s="24"/>
      <c r="X18" s="24"/>
      <c r="Y18" s="24"/>
      <c r="Z18" s="24"/>
      <c r="AA18" s="23"/>
      <c r="AB18" s="24"/>
      <c r="AC18" s="24"/>
      <c r="AD18" s="24"/>
      <c r="AE18" s="24"/>
      <c r="AF18" s="24"/>
      <c r="AG18" s="24"/>
      <c r="AH18" s="24"/>
      <c r="AI18" s="23"/>
      <c r="AJ18" s="24"/>
      <c r="AK18" s="24"/>
      <c r="AL18" s="24"/>
      <c r="AM18" s="24"/>
      <c r="AN18" s="24"/>
      <c r="AO18" s="24"/>
      <c r="AP18" s="24"/>
      <c r="AQ18" s="23"/>
      <c r="AR18" s="24"/>
      <c r="AS18" s="24"/>
      <c r="AT18" s="24"/>
      <c r="AU18" s="24"/>
      <c r="AV18" s="24"/>
      <c r="AW18" s="24"/>
      <c r="AX18" s="24"/>
      <c r="AY18" s="11" t="str">
        <f>IF($A18="","",COUNTA(C18:AX18))</f>
        <v/>
      </c>
    </row>
    <row r="19" spans="1:51" x14ac:dyDescent="0.25">
      <c r="A19" s="22" t="str">
        <f>IF(Setup!$A$39="","",Setup!$A$39)</f>
        <v/>
      </c>
      <c r="B19" s="11" t="str">
        <f>IF(Setup!$B$39="","",Setup!$B$39)</f>
        <v/>
      </c>
      <c r="C19" s="23"/>
      <c r="D19" s="24"/>
      <c r="E19" s="24"/>
      <c r="F19" s="24"/>
      <c r="G19" s="24"/>
      <c r="H19" s="24"/>
      <c r="I19" s="24"/>
      <c r="J19" s="24"/>
      <c r="K19" s="23"/>
      <c r="L19" s="24"/>
      <c r="M19" s="24"/>
      <c r="N19" s="24"/>
      <c r="O19" s="24"/>
      <c r="P19" s="24"/>
      <c r="Q19" s="24"/>
      <c r="R19" s="24"/>
      <c r="S19" s="23"/>
      <c r="T19" s="24"/>
      <c r="U19" s="24"/>
      <c r="V19" s="24"/>
      <c r="W19" s="24"/>
      <c r="X19" s="24"/>
      <c r="Y19" s="24"/>
      <c r="Z19" s="24"/>
      <c r="AA19" s="23"/>
      <c r="AB19" s="24"/>
      <c r="AC19" s="24"/>
      <c r="AD19" s="24"/>
      <c r="AE19" s="24"/>
      <c r="AF19" s="24"/>
      <c r="AG19" s="24"/>
      <c r="AH19" s="24"/>
      <c r="AI19" s="23"/>
      <c r="AJ19" s="24"/>
      <c r="AK19" s="24"/>
      <c r="AL19" s="24"/>
      <c r="AM19" s="24"/>
      <c r="AN19" s="24"/>
      <c r="AO19" s="24"/>
      <c r="AP19" s="24"/>
      <c r="AQ19" s="23"/>
      <c r="AR19" s="24"/>
      <c r="AS19" s="24"/>
      <c r="AT19" s="24"/>
      <c r="AU19" s="24"/>
      <c r="AV19" s="24"/>
      <c r="AW19" s="24"/>
      <c r="AX19" s="24"/>
      <c r="AY19" s="11" t="str">
        <f>IF($A19="","",COUNTA(C19:AX19))</f>
        <v/>
      </c>
    </row>
    <row r="20" spans="1:51" x14ac:dyDescent="0.25">
      <c r="A20" s="22" t="str">
        <f>IF(Setup!$A$40="","",Setup!$A$40)</f>
        <v/>
      </c>
      <c r="B20" s="11" t="str">
        <f>IF(Setup!$B$40="","",Setup!$B$40)</f>
        <v/>
      </c>
      <c r="C20" s="23"/>
      <c r="D20" s="24"/>
      <c r="E20" s="24"/>
      <c r="F20" s="24"/>
      <c r="G20" s="24"/>
      <c r="H20" s="24"/>
      <c r="I20" s="24"/>
      <c r="J20" s="24"/>
      <c r="K20" s="23"/>
      <c r="L20" s="24"/>
      <c r="M20" s="24"/>
      <c r="N20" s="24"/>
      <c r="O20" s="24"/>
      <c r="P20" s="24"/>
      <c r="Q20" s="24"/>
      <c r="R20" s="24"/>
      <c r="S20" s="23"/>
      <c r="T20" s="24"/>
      <c r="U20" s="24"/>
      <c r="V20" s="24"/>
      <c r="W20" s="24"/>
      <c r="X20" s="24"/>
      <c r="Y20" s="24"/>
      <c r="Z20" s="24"/>
      <c r="AA20" s="23"/>
      <c r="AB20" s="24"/>
      <c r="AC20" s="24"/>
      <c r="AD20" s="24"/>
      <c r="AE20" s="24"/>
      <c r="AF20" s="24"/>
      <c r="AG20" s="24"/>
      <c r="AH20" s="24"/>
      <c r="AI20" s="23"/>
      <c r="AJ20" s="24"/>
      <c r="AK20" s="24"/>
      <c r="AL20" s="24"/>
      <c r="AM20" s="24"/>
      <c r="AN20" s="24"/>
      <c r="AO20" s="24"/>
      <c r="AP20" s="24"/>
      <c r="AQ20" s="23"/>
      <c r="AR20" s="24"/>
      <c r="AS20" s="24"/>
      <c r="AT20" s="24"/>
      <c r="AU20" s="24"/>
      <c r="AV20" s="24"/>
      <c r="AW20" s="24"/>
      <c r="AX20" s="24"/>
      <c r="AY20" s="11" t="str">
        <f>IF($A20="","",COUNTA(C20:AX20))</f>
        <v/>
      </c>
    </row>
    <row r="21" spans="1:51" x14ac:dyDescent="0.25">
      <c r="A21" s="22" t="str">
        <f>IF(Setup!$A$41="","",Setup!$A$41)</f>
        <v/>
      </c>
      <c r="B21" s="11" t="str">
        <f>IF(Setup!$B$41="","",Setup!$B$41)</f>
        <v/>
      </c>
      <c r="C21" s="23"/>
      <c r="D21" s="24"/>
      <c r="E21" s="24"/>
      <c r="F21" s="24"/>
      <c r="G21" s="24"/>
      <c r="H21" s="24"/>
      <c r="I21" s="24"/>
      <c r="J21" s="24"/>
      <c r="K21" s="23"/>
      <c r="L21" s="24"/>
      <c r="M21" s="24"/>
      <c r="N21" s="24"/>
      <c r="O21" s="24"/>
      <c r="P21" s="24"/>
      <c r="Q21" s="24"/>
      <c r="R21" s="24"/>
      <c r="S21" s="23"/>
      <c r="T21" s="24"/>
      <c r="U21" s="24"/>
      <c r="V21" s="24"/>
      <c r="W21" s="24"/>
      <c r="X21" s="24"/>
      <c r="Y21" s="24"/>
      <c r="Z21" s="24"/>
      <c r="AA21" s="23"/>
      <c r="AB21" s="24"/>
      <c r="AC21" s="24"/>
      <c r="AD21" s="24"/>
      <c r="AE21" s="24"/>
      <c r="AF21" s="24"/>
      <c r="AG21" s="24"/>
      <c r="AH21" s="24"/>
      <c r="AI21" s="23"/>
      <c r="AJ21" s="24"/>
      <c r="AK21" s="24"/>
      <c r="AL21" s="24"/>
      <c r="AM21" s="24"/>
      <c r="AN21" s="24"/>
      <c r="AO21" s="24"/>
      <c r="AP21" s="24"/>
      <c r="AQ21" s="23"/>
      <c r="AR21" s="24"/>
      <c r="AS21" s="24"/>
      <c r="AT21" s="24"/>
      <c r="AU21" s="24"/>
      <c r="AV21" s="24"/>
      <c r="AW21" s="24"/>
      <c r="AX21" s="24"/>
      <c r="AY21" s="11" t="str">
        <f>IF($A21="","",COUNTA(C21:AX21))</f>
        <v/>
      </c>
    </row>
    <row r="22" spans="1:51" x14ac:dyDescent="0.25">
      <c r="A22" s="22" t="str">
        <f>IF(Setup!$A$42="","",Setup!$A$42)</f>
        <v/>
      </c>
      <c r="B22" s="11" t="str">
        <f>IF(Setup!$B$42="","",Setup!$B$42)</f>
        <v/>
      </c>
      <c r="C22" s="23"/>
      <c r="D22" s="24"/>
      <c r="E22" s="24"/>
      <c r="F22" s="24"/>
      <c r="G22" s="24"/>
      <c r="H22" s="24"/>
      <c r="I22" s="24"/>
      <c r="J22" s="24"/>
      <c r="K22" s="23"/>
      <c r="L22" s="24"/>
      <c r="M22" s="24"/>
      <c r="N22" s="24"/>
      <c r="O22" s="24"/>
      <c r="P22" s="24"/>
      <c r="Q22" s="24"/>
      <c r="R22" s="24"/>
      <c r="S22" s="23"/>
      <c r="T22" s="24"/>
      <c r="U22" s="24"/>
      <c r="V22" s="24"/>
      <c r="W22" s="24"/>
      <c r="X22" s="24"/>
      <c r="Y22" s="24"/>
      <c r="Z22" s="24"/>
      <c r="AA22" s="23"/>
      <c r="AB22" s="24"/>
      <c r="AC22" s="24"/>
      <c r="AD22" s="24"/>
      <c r="AE22" s="24"/>
      <c r="AF22" s="24"/>
      <c r="AG22" s="24"/>
      <c r="AH22" s="24"/>
      <c r="AI22" s="23"/>
      <c r="AJ22" s="24"/>
      <c r="AK22" s="24"/>
      <c r="AL22" s="24"/>
      <c r="AM22" s="24"/>
      <c r="AN22" s="24"/>
      <c r="AO22" s="24"/>
      <c r="AP22" s="24"/>
      <c r="AQ22" s="23"/>
      <c r="AR22" s="24"/>
      <c r="AS22" s="24"/>
      <c r="AT22" s="24"/>
      <c r="AU22" s="24"/>
      <c r="AV22" s="24"/>
      <c r="AW22" s="24"/>
      <c r="AX22" s="24"/>
      <c r="AY22" s="11" t="str">
        <f>IF($A22="","",COUNTA(C22:AX22))</f>
        <v/>
      </c>
    </row>
    <row r="23" spans="1:51" x14ac:dyDescent="0.25">
      <c r="A23" s="22" t="str">
        <f>IF(Setup!$A$43="","",Setup!$A$43)</f>
        <v/>
      </c>
      <c r="B23" s="11" t="str">
        <f>IF(Setup!$B$43="","",Setup!$B$43)</f>
        <v/>
      </c>
      <c r="C23" s="23"/>
      <c r="D23" s="24"/>
      <c r="E23" s="24"/>
      <c r="F23" s="24"/>
      <c r="G23" s="24"/>
      <c r="H23" s="24"/>
      <c r="I23" s="24"/>
      <c r="J23" s="24"/>
      <c r="K23" s="23"/>
      <c r="L23" s="24"/>
      <c r="M23" s="24"/>
      <c r="N23" s="24"/>
      <c r="O23" s="24"/>
      <c r="P23" s="24"/>
      <c r="Q23" s="24"/>
      <c r="R23" s="24"/>
      <c r="S23" s="23"/>
      <c r="T23" s="24"/>
      <c r="U23" s="24"/>
      <c r="V23" s="24"/>
      <c r="W23" s="24"/>
      <c r="X23" s="24"/>
      <c r="Y23" s="24"/>
      <c r="Z23" s="24"/>
      <c r="AA23" s="23"/>
      <c r="AB23" s="24"/>
      <c r="AC23" s="24"/>
      <c r="AD23" s="24"/>
      <c r="AE23" s="24"/>
      <c r="AF23" s="24"/>
      <c r="AG23" s="24"/>
      <c r="AH23" s="24"/>
      <c r="AI23" s="23"/>
      <c r="AJ23" s="24"/>
      <c r="AK23" s="24"/>
      <c r="AL23" s="24"/>
      <c r="AM23" s="24"/>
      <c r="AN23" s="24"/>
      <c r="AO23" s="24"/>
      <c r="AP23" s="24"/>
      <c r="AQ23" s="23"/>
      <c r="AR23" s="24"/>
      <c r="AS23" s="24"/>
      <c r="AT23" s="24"/>
      <c r="AU23" s="24"/>
      <c r="AV23" s="24"/>
      <c r="AW23" s="24"/>
      <c r="AX23" s="24"/>
      <c r="AY23" s="11" t="str">
        <f>IF($A23="","",COUNTA(C23:AX23))</f>
        <v/>
      </c>
    </row>
    <row r="24" spans="1:51" x14ac:dyDescent="0.25">
      <c r="A24" s="22" t="str">
        <f>IF(Setup!$A$44="","",Setup!$A$44)</f>
        <v/>
      </c>
      <c r="B24" s="11" t="str">
        <f>IF(Setup!$B$44="","",Setup!$B$44)</f>
        <v/>
      </c>
      <c r="C24" s="23"/>
      <c r="D24" s="24"/>
      <c r="E24" s="24"/>
      <c r="F24" s="24"/>
      <c r="G24" s="24"/>
      <c r="H24" s="24"/>
      <c r="I24" s="24"/>
      <c r="J24" s="24"/>
      <c r="K24" s="23"/>
      <c r="L24" s="24"/>
      <c r="M24" s="24"/>
      <c r="N24" s="24"/>
      <c r="O24" s="24"/>
      <c r="P24" s="24"/>
      <c r="Q24" s="24"/>
      <c r="R24" s="24"/>
      <c r="S24" s="23"/>
      <c r="T24" s="24"/>
      <c r="U24" s="24"/>
      <c r="V24" s="24"/>
      <c r="W24" s="24"/>
      <c r="X24" s="24"/>
      <c r="Y24" s="24"/>
      <c r="Z24" s="24"/>
      <c r="AA24" s="23"/>
      <c r="AB24" s="24"/>
      <c r="AC24" s="24"/>
      <c r="AD24" s="24"/>
      <c r="AE24" s="24"/>
      <c r="AF24" s="24"/>
      <c r="AG24" s="24"/>
      <c r="AH24" s="24"/>
      <c r="AI24" s="23"/>
      <c r="AJ24" s="24"/>
      <c r="AK24" s="24"/>
      <c r="AL24" s="24"/>
      <c r="AM24" s="24"/>
      <c r="AN24" s="24"/>
      <c r="AO24" s="24"/>
      <c r="AP24" s="24"/>
      <c r="AQ24" s="23"/>
      <c r="AR24" s="24"/>
      <c r="AS24" s="24"/>
      <c r="AT24" s="24"/>
      <c r="AU24" s="24"/>
      <c r="AV24" s="24"/>
      <c r="AW24" s="24"/>
      <c r="AX24" s="24"/>
      <c r="AY24" s="11" t="str">
        <f>IF($A24="","",COUNTA(C24:AX24))</f>
        <v/>
      </c>
    </row>
    <row r="25" spans="1:51" x14ac:dyDescent="0.25">
      <c r="A25" s="22" t="str">
        <f>IF(Setup!$A$45="","",Setup!$A$45)</f>
        <v/>
      </c>
      <c r="B25" s="11" t="str">
        <f>IF(Setup!$B$45="","",Setup!$B$45)</f>
        <v/>
      </c>
      <c r="C25" s="23"/>
      <c r="D25" s="24"/>
      <c r="E25" s="24"/>
      <c r="F25" s="24"/>
      <c r="G25" s="24"/>
      <c r="H25" s="24"/>
      <c r="I25" s="24"/>
      <c r="J25" s="24"/>
      <c r="K25" s="23"/>
      <c r="L25" s="24"/>
      <c r="M25" s="24"/>
      <c r="N25" s="24"/>
      <c r="O25" s="24"/>
      <c r="P25" s="24"/>
      <c r="Q25" s="24"/>
      <c r="R25" s="24"/>
      <c r="S25" s="23"/>
      <c r="T25" s="24"/>
      <c r="U25" s="24"/>
      <c r="V25" s="24"/>
      <c r="W25" s="24"/>
      <c r="X25" s="24"/>
      <c r="Y25" s="24"/>
      <c r="Z25" s="24"/>
      <c r="AA25" s="23"/>
      <c r="AB25" s="24"/>
      <c r="AC25" s="24"/>
      <c r="AD25" s="24"/>
      <c r="AE25" s="24"/>
      <c r="AF25" s="24"/>
      <c r="AG25" s="24"/>
      <c r="AH25" s="24"/>
      <c r="AI25" s="23"/>
      <c r="AJ25" s="24"/>
      <c r="AK25" s="24"/>
      <c r="AL25" s="24"/>
      <c r="AM25" s="24"/>
      <c r="AN25" s="24"/>
      <c r="AO25" s="24"/>
      <c r="AP25" s="24"/>
      <c r="AQ25" s="23"/>
      <c r="AR25" s="24"/>
      <c r="AS25" s="24"/>
      <c r="AT25" s="24"/>
      <c r="AU25" s="24"/>
      <c r="AV25" s="24"/>
      <c r="AW25" s="24"/>
      <c r="AX25" s="24"/>
      <c r="AY25" s="11" t="str">
        <f>IF($A25="","",COUNTA(C25:AX25))</f>
        <v/>
      </c>
    </row>
    <row r="26" spans="1:51" x14ac:dyDescent="0.25">
      <c r="A26" s="22" t="str">
        <f>IF(Setup!$A$46="","",Setup!$A$46)</f>
        <v/>
      </c>
      <c r="B26" s="11" t="str">
        <f>IF(Setup!$B$46="","",Setup!$B$46)</f>
        <v/>
      </c>
      <c r="C26" s="23"/>
      <c r="D26" s="24"/>
      <c r="E26" s="24"/>
      <c r="F26" s="24"/>
      <c r="G26" s="24"/>
      <c r="H26" s="24"/>
      <c r="I26" s="24"/>
      <c r="J26" s="24"/>
      <c r="K26" s="23"/>
      <c r="L26" s="24"/>
      <c r="M26" s="24"/>
      <c r="N26" s="24"/>
      <c r="O26" s="24"/>
      <c r="P26" s="24"/>
      <c r="Q26" s="24"/>
      <c r="R26" s="24"/>
      <c r="S26" s="23"/>
      <c r="T26" s="24"/>
      <c r="U26" s="24"/>
      <c r="V26" s="24"/>
      <c r="W26" s="24"/>
      <c r="X26" s="24"/>
      <c r="Y26" s="24"/>
      <c r="Z26" s="24"/>
      <c r="AA26" s="23"/>
      <c r="AB26" s="24"/>
      <c r="AC26" s="24"/>
      <c r="AD26" s="24"/>
      <c r="AE26" s="24"/>
      <c r="AF26" s="24"/>
      <c r="AG26" s="24"/>
      <c r="AH26" s="24"/>
      <c r="AI26" s="23"/>
      <c r="AJ26" s="24"/>
      <c r="AK26" s="24"/>
      <c r="AL26" s="24"/>
      <c r="AM26" s="24"/>
      <c r="AN26" s="24"/>
      <c r="AO26" s="24"/>
      <c r="AP26" s="24"/>
      <c r="AQ26" s="23"/>
      <c r="AR26" s="24"/>
      <c r="AS26" s="24"/>
      <c r="AT26" s="24"/>
      <c r="AU26" s="24"/>
      <c r="AV26" s="24"/>
      <c r="AW26" s="24"/>
      <c r="AX26" s="24"/>
      <c r="AY26" s="11" t="str">
        <f>IF($A26="","",COUNTA(C26:AX26))</f>
        <v/>
      </c>
    </row>
    <row r="27" spans="1:51" x14ac:dyDescent="0.25">
      <c r="A27" s="22" t="str">
        <f>IF(Setup!$A$47="","",Setup!$A$47)</f>
        <v/>
      </c>
      <c r="B27" s="11" t="str">
        <f>IF(Setup!$B$47="","",Setup!$B$47)</f>
        <v/>
      </c>
      <c r="C27" s="23"/>
      <c r="D27" s="24"/>
      <c r="E27" s="24"/>
      <c r="F27" s="24"/>
      <c r="G27" s="24"/>
      <c r="H27" s="24"/>
      <c r="I27" s="24"/>
      <c r="J27" s="24"/>
      <c r="K27" s="23"/>
      <c r="L27" s="24"/>
      <c r="M27" s="24"/>
      <c r="N27" s="24"/>
      <c r="O27" s="24"/>
      <c r="P27" s="24"/>
      <c r="Q27" s="24"/>
      <c r="R27" s="24"/>
      <c r="S27" s="23"/>
      <c r="T27" s="24"/>
      <c r="U27" s="24"/>
      <c r="V27" s="24"/>
      <c r="W27" s="24"/>
      <c r="X27" s="24"/>
      <c r="Y27" s="24"/>
      <c r="Z27" s="24"/>
      <c r="AA27" s="23"/>
      <c r="AB27" s="24"/>
      <c r="AC27" s="24"/>
      <c r="AD27" s="24"/>
      <c r="AE27" s="24"/>
      <c r="AF27" s="24"/>
      <c r="AG27" s="24"/>
      <c r="AH27" s="24"/>
      <c r="AI27" s="23"/>
      <c r="AJ27" s="24"/>
      <c r="AK27" s="24"/>
      <c r="AL27" s="24"/>
      <c r="AM27" s="24"/>
      <c r="AN27" s="24"/>
      <c r="AO27" s="24"/>
      <c r="AP27" s="24"/>
      <c r="AQ27" s="23"/>
      <c r="AR27" s="24"/>
      <c r="AS27" s="24"/>
      <c r="AT27" s="24"/>
      <c r="AU27" s="24"/>
      <c r="AV27" s="24"/>
      <c r="AW27" s="24"/>
      <c r="AX27" s="24"/>
      <c r="AY27" s="11" t="str">
        <f>IF($A27="","",COUNTA(C27:AX27))</f>
        <v/>
      </c>
    </row>
    <row r="28" spans="1:51" x14ac:dyDescent="0.25">
      <c r="A28" s="22" t="str">
        <f>IF(Setup!$A$48="","",Setup!$A$48)</f>
        <v/>
      </c>
      <c r="B28" s="11" t="str">
        <f>IF(Setup!$B$48="","",Setup!$B$48)</f>
        <v/>
      </c>
      <c r="C28" s="23"/>
      <c r="D28" s="24"/>
      <c r="E28" s="24"/>
      <c r="F28" s="24"/>
      <c r="G28" s="24"/>
      <c r="H28" s="24"/>
      <c r="I28" s="24"/>
      <c r="J28" s="24"/>
      <c r="K28" s="23"/>
      <c r="L28" s="24"/>
      <c r="M28" s="24"/>
      <c r="N28" s="24"/>
      <c r="O28" s="24"/>
      <c r="P28" s="24"/>
      <c r="Q28" s="24"/>
      <c r="R28" s="24"/>
      <c r="S28" s="23"/>
      <c r="T28" s="24"/>
      <c r="U28" s="24"/>
      <c r="V28" s="24"/>
      <c r="W28" s="24"/>
      <c r="X28" s="24"/>
      <c r="Y28" s="24"/>
      <c r="Z28" s="24"/>
      <c r="AA28" s="23"/>
      <c r="AB28" s="24"/>
      <c r="AC28" s="24"/>
      <c r="AD28" s="24"/>
      <c r="AE28" s="24"/>
      <c r="AF28" s="24"/>
      <c r="AG28" s="24"/>
      <c r="AH28" s="24"/>
      <c r="AI28" s="23"/>
      <c r="AJ28" s="24"/>
      <c r="AK28" s="24"/>
      <c r="AL28" s="24"/>
      <c r="AM28" s="24"/>
      <c r="AN28" s="24"/>
      <c r="AO28" s="24"/>
      <c r="AP28" s="24"/>
      <c r="AQ28" s="23"/>
      <c r="AR28" s="24"/>
      <c r="AS28" s="24"/>
      <c r="AT28" s="24"/>
      <c r="AU28" s="24"/>
      <c r="AV28" s="24"/>
      <c r="AW28" s="24"/>
      <c r="AX28" s="24"/>
      <c r="AY28" s="11" t="str">
        <f>IF($A28="","",COUNTA(C28:AX28))</f>
        <v/>
      </c>
    </row>
    <row r="29" spans="1:51" x14ac:dyDescent="0.25">
      <c r="A29" s="22" t="str">
        <f>IF(Setup!$A$49="","",Setup!$A$49)</f>
        <v/>
      </c>
      <c r="B29" s="11" t="str">
        <f>IF(Setup!$B$49="","",Setup!$B$49)</f>
        <v/>
      </c>
      <c r="C29" s="23"/>
      <c r="D29" s="24"/>
      <c r="E29" s="24"/>
      <c r="F29" s="24"/>
      <c r="G29" s="24"/>
      <c r="H29" s="24"/>
      <c r="I29" s="24"/>
      <c r="J29" s="24"/>
      <c r="K29" s="23"/>
      <c r="L29" s="24"/>
      <c r="M29" s="24"/>
      <c r="N29" s="24"/>
      <c r="O29" s="24"/>
      <c r="P29" s="24"/>
      <c r="Q29" s="24"/>
      <c r="R29" s="24"/>
      <c r="S29" s="23"/>
      <c r="T29" s="24"/>
      <c r="U29" s="24"/>
      <c r="V29" s="24"/>
      <c r="W29" s="24"/>
      <c r="X29" s="24"/>
      <c r="Y29" s="24"/>
      <c r="Z29" s="24"/>
      <c r="AA29" s="23"/>
      <c r="AB29" s="24"/>
      <c r="AC29" s="24"/>
      <c r="AD29" s="24"/>
      <c r="AE29" s="24"/>
      <c r="AF29" s="24"/>
      <c r="AG29" s="24"/>
      <c r="AH29" s="24"/>
      <c r="AI29" s="23"/>
      <c r="AJ29" s="24"/>
      <c r="AK29" s="24"/>
      <c r="AL29" s="24"/>
      <c r="AM29" s="24"/>
      <c r="AN29" s="24"/>
      <c r="AO29" s="24"/>
      <c r="AP29" s="24"/>
      <c r="AQ29" s="23"/>
      <c r="AR29" s="24"/>
      <c r="AS29" s="24"/>
      <c r="AT29" s="24"/>
      <c r="AU29" s="24"/>
      <c r="AV29" s="24"/>
      <c r="AW29" s="24"/>
      <c r="AX29" s="24"/>
      <c r="AY29" s="11" t="str">
        <f>IF($A29="","",COUNTA(C29:AX29))</f>
        <v/>
      </c>
    </row>
    <row r="30" spans="1:51" x14ac:dyDescent="0.25">
      <c r="A30" s="22" t="str">
        <f>IF(Setup!$A$50="","",Setup!$A$50)</f>
        <v/>
      </c>
      <c r="B30" s="11" t="str">
        <f>IF(Setup!$B$50="","",Setup!$B$50)</f>
        <v/>
      </c>
      <c r="C30" s="23"/>
      <c r="D30" s="24"/>
      <c r="E30" s="24"/>
      <c r="F30" s="24"/>
      <c r="G30" s="24"/>
      <c r="H30" s="24"/>
      <c r="I30" s="24"/>
      <c r="J30" s="24"/>
      <c r="K30" s="23"/>
      <c r="L30" s="24"/>
      <c r="M30" s="24"/>
      <c r="N30" s="24"/>
      <c r="O30" s="24"/>
      <c r="P30" s="24"/>
      <c r="Q30" s="24"/>
      <c r="R30" s="24"/>
      <c r="S30" s="23"/>
      <c r="T30" s="24"/>
      <c r="U30" s="24"/>
      <c r="V30" s="24"/>
      <c r="W30" s="24"/>
      <c r="X30" s="24"/>
      <c r="Y30" s="24"/>
      <c r="Z30" s="24"/>
      <c r="AA30" s="23"/>
      <c r="AB30" s="24"/>
      <c r="AC30" s="24"/>
      <c r="AD30" s="24"/>
      <c r="AE30" s="24"/>
      <c r="AF30" s="24"/>
      <c r="AG30" s="24"/>
      <c r="AH30" s="24"/>
      <c r="AI30" s="23"/>
      <c r="AJ30" s="24"/>
      <c r="AK30" s="24"/>
      <c r="AL30" s="24"/>
      <c r="AM30" s="24"/>
      <c r="AN30" s="24"/>
      <c r="AO30" s="24"/>
      <c r="AP30" s="24"/>
      <c r="AQ30" s="23"/>
      <c r="AR30" s="24"/>
      <c r="AS30" s="24"/>
      <c r="AT30" s="24"/>
      <c r="AU30" s="24"/>
      <c r="AV30" s="24"/>
      <c r="AW30" s="24"/>
      <c r="AX30" s="24"/>
      <c r="AY30" s="11" t="str">
        <f>IF($A30="","",COUNTA(C30:AX30))</f>
        <v/>
      </c>
    </row>
    <row r="31" spans="1:50" x14ac:dyDescent="0.25">
      <c r="A31" s="15" t="s">
        <v>113</v>
      </c>
      <c r="B31" s="15"/>
      <c r="C31" s="25">
        <f>SUMPRODUCT((C$34:C$57&lt;&gt;"")*(COUNTIF(C$34:C$57,C$34:C$57)&gt;1))</f>
        <v>0</v>
      </c>
      <c r="D31" s="25">
        <f>SUMPRODUCT((D$34:D$57&lt;&gt;"")*(COUNTIF(D$34:D$57,D$34:D$57)&gt;1))</f>
        <v>0</v>
      </c>
      <c r="E31" s="25">
        <f>SUMPRODUCT((E$34:E$57&lt;&gt;"")*(COUNTIF(E$34:E$57,E$34:E$57)&gt;1))</f>
        <v>0</v>
      </c>
      <c r="F31" s="25">
        <f>SUMPRODUCT((F$34:F$57&lt;&gt;"")*(COUNTIF(F$34:F$57,F$34:F$57)&gt;1))</f>
        <v>0</v>
      </c>
      <c r="G31" s="25">
        <f>SUMPRODUCT((G$34:G$57&lt;&gt;"")*(COUNTIF(G$34:G$57,G$34:G$57)&gt;1))</f>
        <v>0</v>
      </c>
      <c r="H31" s="25">
        <f>SUMPRODUCT((H$34:H$57&lt;&gt;"")*(COUNTIF(H$34:H$57,H$34:H$57)&gt;1))</f>
        <v>0</v>
      </c>
      <c r="I31" s="25">
        <f>SUMPRODUCT((I$34:I$57&lt;&gt;"")*(COUNTIF(I$34:I$57,I$34:I$57)&gt;1))</f>
        <v>0</v>
      </c>
      <c r="J31" s="25">
        <f>SUMPRODUCT((J$34:J$57&lt;&gt;"")*(COUNTIF(J$34:J$57,J$34:J$57)&gt;1))</f>
        <v>0</v>
      </c>
      <c r="K31" s="25">
        <f>SUMPRODUCT((K$34:K$57&lt;&gt;"")*(COUNTIF(K$34:K$57,K$34:K$57)&gt;1))</f>
        <v>0</v>
      </c>
      <c r="L31" s="25">
        <f>SUMPRODUCT((L$34:L$57&lt;&gt;"")*(COUNTIF(L$34:L$57,L$34:L$57)&gt;1))</f>
        <v>0</v>
      </c>
      <c r="M31" s="25">
        <f>SUMPRODUCT((M$34:M$57&lt;&gt;"")*(COUNTIF(M$34:M$57,M$34:M$57)&gt;1))</f>
        <v>0</v>
      </c>
      <c r="N31" s="25">
        <f>SUMPRODUCT((N$34:N$57&lt;&gt;"")*(COUNTIF(N$34:N$57,N$34:N$57)&gt;1))</f>
        <v>0</v>
      </c>
      <c r="O31" s="25">
        <f>SUMPRODUCT((O$34:O$57&lt;&gt;"")*(COUNTIF(O$34:O$57,O$34:O$57)&gt;1))</f>
        <v>0</v>
      </c>
      <c r="P31" s="25">
        <f>SUMPRODUCT((P$34:P$57&lt;&gt;"")*(COUNTIF(P$34:P$57,P$34:P$57)&gt;1))</f>
        <v>0</v>
      </c>
      <c r="Q31" s="25">
        <f>SUMPRODUCT((Q$34:Q$57&lt;&gt;"")*(COUNTIF(Q$34:Q$57,Q$34:Q$57)&gt;1))</f>
        <v>0</v>
      </c>
      <c r="R31" s="25">
        <f>SUMPRODUCT((R$34:R$57&lt;&gt;"")*(COUNTIF(R$34:R$57,R$34:R$57)&gt;1))</f>
        <v>0</v>
      </c>
      <c r="S31" s="25">
        <f>SUMPRODUCT((S$34:S$57&lt;&gt;"")*(COUNTIF(S$34:S$57,S$34:S$57)&gt;1))</f>
        <v>0</v>
      </c>
      <c r="T31" s="25">
        <f>SUMPRODUCT((T$34:T$57&lt;&gt;"")*(COUNTIF(T$34:T$57,T$34:T$57)&gt;1))</f>
        <v>0</v>
      </c>
      <c r="U31" s="25">
        <f>SUMPRODUCT((U$34:U$57&lt;&gt;"")*(COUNTIF(U$34:U$57,U$34:U$57)&gt;1))</f>
        <v>0</v>
      </c>
      <c r="V31" s="25">
        <f>SUMPRODUCT((V$34:V$57&lt;&gt;"")*(COUNTIF(V$34:V$57,V$34:V$57)&gt;1))</f>
        <v>0</v>
      </c>
      <c r="W31" s="25">
        <f>SUMPRODUCT((W$34:W$57&lt;&gt;"")*(COUNTIF(W$34:W$57,W$34:W$57)&gt;1))</f>
        <v>0</v>
      </c>
      <c r="X31" s="25">
        <f>SUMPRODUCT((X$34:X$57&lt;&gt;"")*(COUNTIF(X$34:X$57,X$34:X$57)&gt;1))</f>
        <v>0</v>
      </c>
      <c r="Y31" s="25">
        <f>SUMPRODUCT((Y$34:Y$57&lt;&gt;"")*(COUNTIF(Y$34:Y$57,Y$34:Y$57)&gt;1))</f>
        <v>0</v>
      </c>
      <c r="Z31" s="25">
        <f>SUMPRODUCT((Z$34:Z$57&lt;&gt;"")*(COUNTIF(Z$34:Z$57,Z$34:Z$57)&gt;1))</f>
        <v>0</v>
      </c>
      <c r="AA31" s="25">
        <f>SUMPRODUCT((AA$34:AA$57&lt;&gt;"")*(COUNTIF(AA$34:AA$57,AA$34:AA$57)&gt;1))</f>
        <v>0</v>
      </c>
      <c r="AB31" s="25">
        <f>SUMPRODUCT((AB$34:AB$57&lt;&gt;"")*(COUNTIF(AB$34:AB$57,AB$34:AB$57)&gt;1))</f>
        <v>0</v>
      </c>
      <c r="AC31" s="25">
        <f>SUMPRODUCT((AC$34:AC$57&lt;&gt;"")*(COUNTIF(AC$34:AC$57,AC$34:AC$57)&gt;1))</f>
        <v>0</v>
      </c>
      <c r="AD31" s="25">
        <f>SUMPRODUCT((AD$34:AD$57&lt;&gt;"")*(COUNTIF(AD$34:AD$57,AD$34:AD$57)&gt;1))</f>
        <v>0</v>
      </c>
      <c r="AE31" s="25">
        <f>SUMPRODUCT((AE$34:AE$57&lt;&gt;"")*(COUNTIF(AE$34:AE$57,AE$34:AE$57)&gt;1))</f>
        <v>0</v>
      </c>
      <c r="AF31" s="25">
        <f>SUMPRODUCT((AF$34:AF$57&lt;&gt;"")*(COUNTIF(AF$34:AF$57,AF$34:AF$57)&gt;1))</f>
        <v>0</v>
      </c>
      <c r="AG31" s="25">
        <f>SUMPRODUCT((AG$34:AG$57&lt;&gt;"")*(COUNTIF(AG$34:AG$57,AG$34:AG$57)&gt;1))</f>
        <v>0</v>
      </c>
      <c r="AH31" s="25">
        <f>SUMPRODUCT((AH$34:AH$57&lt;&gt;"")*(COUNTIF(AH$34:AH$57,AH$34:AH$57)&gt;1))</f>
        <v>0</v>
      </c>
      <c r="AI31" s="25">
        <f>SUMPRODUCT((AI$34:AI$57&lt;&gt;"")*(COUNTIF(AI$34:AI$57,AI$34:AI$57)&gt;1))</f>
        <v>0</v>
      </c>
      <c r="AJ31" s="25">
        <f>SUMPRODUCT((AJ$34:AJ$57&lt;&gt;"")*(COUNTIF(AJ$34:AJ$57,AJ$34:AJ$57)&gt;1))</f>
        <v>0</v>
      </c>
      <c r="AK31" s="25">
        <f>SUMPRODUCT((AK$34:AK$57&lt;&gt;"")*(COUNTIF(AK$34:AK$57,AK$34:AK$57)&gt;1))</f>
        <v>0</v>
      </c>
      <c r="AL31" s="25">
        <f>SUMPRODUCT((AL$34:AL$57&lt;&gt;"")*(COUNTIF(AL$34:AL$57,AL$34:AL$57)&gt;1))</f>
        <v>0</v>
      </c>
      <c r="AM31" s="25">
        <f>SUMPRODUCT((AM$34:AM$57&lt;&gt;"")*(COUNTIF(AM$34:AM$57,AM$34:AM$57)&gt;1))</f>
        <v>0</v>
      </c>
      <c r="AN31" s="25">
        <f>SUMPRODUCT((AN$34:AN$57&lt;&gt;"")*(COUNTIF(AN$34:AN$57,AN$34:AN$57)&gt;1))</f>
        <v>0</v>
      </c>
      <c r="AO31" s="25">
        <f>SUMPRODUCT((AO$34:AO$57&lt;&gt;"")*(COUNTIF(AO$34:AO$57,AO$34:AO$57)&gt;1))</f>
        <v>0</v>
      </c>
      <c r="AP31" s="25">
        <f>SUMPRODUCT((AP$34:AP$57&lt;&gt;"")*(COUNTIF(AP$34:AP$57,AP$34:AP$57)&gt;1))</f>
        <v>0</v>
      </c>
      <c r="AQ31" s="25">
        <f>SUMPRODUCT((AQ$34:AQ$57&lt;&gt;"")*(COUNTIF(AQ$34:AQ$57,AQ$34:AQ$57)&gt;1))</f>
        <v>0</v>
      </c>
      <c r="AR31" s="25">
        <f>SUMPRODUCT((AR$34:AR$57&lt;&gt;"")*(COUNTIF(AR$34:AR$57,AR$34:AR$57)&gt;1))</f>
        <v>0</v>
      </c>
      <c r="AS31" s="25">
        <f>SUMPRODUCT((AS$34:AS$57&lt;&gt;"")*(COUNTIF(AS$34:AS$57,AS$34:AS$57)&gt;1))</f>
        <v>0</v>
      </c>
      <c r="AT31" s="25">
        <f>SUMPRODUCT((AT$34:AT$57&lt;&gt;"")*(COUNTIF(AT$34:AT$57,AT$34:AT$57)&gt;1))</f>
        <v>0</v>
      </c>
      <c r="AU31" s="25">
        <f>SUMPRODUCT((AU$34:AU$57&lt;&gt;"")*(COUNTIF(AU$34:AU$57,AU$34:AU$57)&gt;1))</f>
        <v>0</v>
      </c>
      <c r="AV31" s="25">
        <f>SUMPRODUCT((AV$34:AV$57&lt;&gt;"")*(COUNTIF(AV$34:AV$57,AV$34:AV$57)&gt;1))</f>
        <v>0</v>
      </c>
      <c r="AW31" s="25">
        <f>SUMPRODUCT((AW$34:AW$57&lt;&gt;"")*(COUNTIF(AW$34:AW$57,AW$34:AW$57)&gt;1))</f>
        <v>0</v>
      </c>
      <c r="AX31" s="25">
        <f>SUMPRODUCT((AX$34:AX$57&lt;&gt;"")*(COUNTIF(AX$34:AX$57,AX$34:AX$57)&gt;1))</f>
        <v>0</v>
      </c>
    </row>
    <row r="32" spans="1:1" x14ac:dyDescent="0.25">
      <c r="A32" s="18" t="s">
        <v>92</v>
      </c>
    </row>
    <row r="33" spans="1:1" x14ac:dyDescent="0.25">
      <c r="A33" s="17" t="s">
        <v>114</v>
      </c>
    </row>
    <row r="34" spans="1:50" x14ac:dyDescent="0.25">
      <c r="A34" s="18" t="str">
        <f>IF($A$7="","",$A$7)</f>
        <v>VI A</v>
      </c>
      <c r="C34" s="26" t="str">
        <f>IF(ISNUMBER(FIND("/",C7)),TRIM(MID(C7,FIND("/",C7)+1,20)),"")</f>
        <v>HB</v>
      </c>
      <c r="D34" s="26" t="str">
        <f>IF(ISNUMBER(FIND("/",D7)),TRIM(MID(D7,FIND("/",D7)+1,20)),"")</f>
        <v>RI</v>
      </c>
      <c r="E34" s="26" t="str">
        <f>IF(ISNUMBER(FIND("/",E7)),TRIM(MID(E7,FIND("/",E7)+1,20)),"")</f>
        <v>AK</v>
      </c>
      <c r="F34" s="26" t="str">
        <f>IF(ISNUMBER(FIND("/",F7)),TRIM(MID(F7,FIND("/",F7)+1,20)),"")</f>
        <v>TN</v>
      </c>
      <c r="G34" s="26" t="str">
        <f>IF(ISNUMBER(FIND("/",G7)),TRIM(MID(G7,FIND("/",G7)+1,20)),"")</f>
        <v>AK</v>
      </c>
      <c r="H34" s="26" t="str">
        <f>IF(ISNUMBER(FIND("/",H7)),TRIM(MID(H7,FIND("/",H7)+1,20)),"")</f>
        <v>PS</v>
      </c>
      <c r="I34" s="26" t="str">
        <f>IF(ISNUMBER(FIND("/",I7)),TRIM(MID(I7,FIND("/",I7)+1,20)),"")</f>
        <v>VJ</v>
      </c>
      <c r="J34" s="26" t="str">
        <f>IF(ISNUMBER(FIND("/",J7)),TRIM(MID(J7,FIND("/",J7)+1,20)),"")</f>
        <v>SG</v>
      </c>
      <c r="K34" s="26" t="str">
        <f>IF(ISNUMBER(FIND("/",K7)),TRIM(MID(K7,FIND("/",K7)+1,20)),"")</f>
        <v>PS</v>
      </c>
      <c r="L34" s="26" t="str">
        <f>IF(ISNUMBER(FIND("/",L7)),TRIM(MID(L7,FIND("/",L7)+1,20)),"")</f>
        <v>HB</v>
      </c>
      <c r="M34" s="26" t="str">
        <f>IF(ISNUMBER(FIND("/",M7)),TRIM(MID(M7,FIND("/",M7)+1,20)),"")</f>
        <v>AK</v>
      </c>
      <c r="N34" s="26" t="str">
        <f>IF(ISNUMBER(FIND("/",N7)),TRIM(MID(N7,FIND("/",N7)+1,20)),"")</f>
        <v>VJ</v>
      </c>
      <c r="O34" s="26" t="str">
        <f>IF(ISNUMBER(FIND("/",O7)),TRIM(MID(O7,FIND("/",O7)+1,20)),"")</f>
        <v>TN</v>
      </c>
      <c r="P34" s="26" t="str">
        <f>IF(ISNUMBER(FIND("/",P7)),TRIM(MID(P7,FIND("/",P7)+1,20)),"")</f>
        <v>SG</v>
      </c>
      <c r="Q34" s="26" t="str">
        <f>IF(ISNUMBER(FIND("/",Q7)),TRIM(MID(Q7,FIND("/",Q7)+1,20)),"")</f>
        <v>RI</v>
      </c>
      <c r="R34" s="26" t="str">
        <f>IF(ISNUMBER(FIND("/",R7)),TRIM(MID(R7,FIND("/",R7)+1,20)),"")</f>
        <v>AK</v>
      </c>
      <c r="S34" s="26" t="str">
        <f>IF(ISNUMBER(FIND("/",S7)),TRIM(MID(S7,FIND("/",S7)+1,20)),"")</f>
        <v>AK</v>
      </c>
      <c r="T34" s="26" t="str">
        <f>IF(ISNUMBER(FIND("/",T7)),TRIM(MID(T7,FIND("/",T7)+1,20)),"")</f>
        <v>SG</v>
      </c>
      <c r="U34" s="26" t="str">
        <f>IF(ISNUMBER(FIND("/",U7)),TRIM(MID(U7,FIND("/",U7)+1,20)),"")</f>
        <v>TN</v>
      </c>
      <c r="V34" s="26" t="str">
        <f>IF(ISNUMBER(FIND("/",V7)),TRIM(MID(V7,FIND("/",V7)+1,20)),"")</f>
        <v>PS</v>
      </c>
      <c r="W34" s="26" t="str">
        <f>IF(ISNUMBER(FIND("/",W7)),TRIM(MID(W7,FIND("/",W7)+1,20)),"")</f>
        <v>VJ</v>
      </c>
      <c r="X34" s="26" t="str">
        <f>IF(ISNUMBER(FIND("/",X7)),TRIM(MID(X7,FIND("/",X7)+1,20)),"")</f>
        <v>RI</v>
      </c>
      <c r="Y34" s="26" t="str">
        <f>IF(ISNUMBER(FIND("/",Y7)),TRIM(MID(Y7,FIND("/",Y7)+1,20)),"")</f>
        <v>HB</v>
      </c>
      <c r="Z34" s="26" t="str">
        <f>IF(ISNUMBER(FIND("/",Z7)),TRIM(MID(Z7,FIND("/",Z7)+1,20)),"")</f>
        <v>AK</v>
      </c>
      <c r="AA34" s="26" t="str">
        <f>IF(ISNUMBER(FIND("/",AA7)),TRIM(MID(AA7,FIND("/",AA7)+1,20)),"")</f>
        <v>VJ</v>
      </c>
      <c r="AB34" s="26" t="str">
        <f>IF(ISNUMBER(FIND("/",AB7)),TRIM(MID(AB7,FIND("/",AB7)+1,20)),"")</f>
        <v>AK</v>
      </c>
      <c r="AC34" s="26" t="str">
        <f>IF(ISNUMBER(FIND("/",AC7)),TRIM(MID(AC7,FIND("/",AC7)+1,20)),"")</f>
        <v>SG</v>
      </c>
      <c r="AD34" s="26" t="str">
        <f>IF(ISNUMBER(FIND("/",AD7)),TRIM(MID(AD7,FIND("/",AD7)+1,20)),"")</f>
        <v>PS</v>
      </c>
      <c r="AE34" s="26" t="str">
        <f>IF(ISNUMBER(FIND("/",AE7)),TRIM(MID(AE7,FIND("/",AE7)+1,20)),"")</f>
        <v>RI</v>
      </c>
      <c r="AF34" s="26" t="str">
        <f>IF(ISNUMBER(FIND("/",AF7)),TRIM(MID(AF7,FIND("/",AF7)+1,20)),"")</f>
        <v>SG</v>
      </c>
      <c r="AG34" s="26" t="str">
        <f>IF(ISNUMBER(FIND("/",AG7)),TRIM(MID(AG7,FIND("/",AG7)+1,20)),"")</f>
        <v>RI</v>
      </c>
      <c r="AH34" s="26" t="str">
        <f>IF(ISNUMBER(FIND("/",AH7)),TRIM(MID(AH7,FIND("/",AH7)+1,20)),"")</f>
        <v>TN</v>
      </c>
      <c r="AI34" s="26" t="str">
        <f>IF(ISNUMBER(FIND("/",AI7)),TRIM(MID(AI7,FIND("/",AI7)+1,20)),"")</f>
        <v>PS</v>
      </c>
      <c r="AJ34" s="26" t="str">
        <f>IF(ISNUMBER(FIND("/",AJ7)),TRIM(MID(AJ7,FIND("/",AJ7)+1,20)),"")</f>
        <v>AK</v>
      </c>
      <c r="AK34" s="26" t="str">
        <f>IF(ISNUMBER(FIND("/",AK7)),TRIM(MID(AK7,FIND("/",AK7)+1,20)),"")</f>
        <v>HB</v>
      </c>
      <c r="AL34" s="26" t="str">
        <f>IF(ISNUMBER(FIND("/",AL7)),TRIM(MID(AL7,FIND("/",AL7)+1,20)),"")</f>
        <v>AK</v>
      </c>
      <c r="AM34" s="26" t="str">
        <f>IF(ISNUMBER(FIND("/",AM7)),TRIM(MID(AM7,FIND("/",AM7)+1,20)),"")</f>
        <v>SG</v>
      </c>
      <c r="AN34" s="26" t="str">
        <f>IF(ISNUMBER(FIND("/",AN7)),TRIM(MID(AN7,FIND("/",AN7)+1,20)),"")</f>
        <v>AK</v>
      </c>
      <c r="AO34" s="26" t="str">
        <f>IF(ISNUMBER(FIND("/",AO7)),TRIM(MID(AO7,FIND("/",AO7)+1,20)),"")</f>
        <v>RI</v>
      </c>
      <c r="AP34" s="26" t="str">
        <f>IF(ISNUMBER(FIND("/",AP7)),TRIM(MID(AP7,FIND("/",AP7)+1,20)),"")</f>
        <v>TN</v>
      </c>
      <c r="AQ34" s="26" t="str">
        <f>IF(ISNUMBER(FIND("/",AQ7)),TRIM(MID(AQ7,FIND("/",AQ7)+1,20)),"")</f>
        <v>TN</v>
      </c>
      <c r="AR34" s="26" t="str">
        <f>IF(ISNUMBER(FIND("/",AR7)),TRIM(MID(AR7,FIND("/",AR7)+1,20)),"")</f>
        <v>RI</v>
      </c>
      <c r="AS34" s="26" t="str">
        <f>IF(ISNUMBER(FIND("/",AS7)),TRIM(MID(AS7,FIND("/",AS7)+1,20)),"")</f>
        <v>AK</v>
      </c>
      <c r="AT34" s="26" t="str">
        <f>IF(ISNUMBER(FIND("/",AT7)),TRIM(MID(AT7,FIND("/",AT7)+1,20)),"")</f>
        <v>RI</v>
      </c>
      <c r="AU34" s="26" t="str">
        <f>IF(ISNUMBER(FIND("/",AU7)),TRIM(MID(AU7,FIND("/",AU7)+1,20)),"")</f>
        <v>HB</v>
      </c>
      <c r="AV34" s="26" t="str">
        <f>IF(ISNUMBER(FIND("/",AV7)),TRIM(MID(AV7,FIND("/",AV7)+1,20)),"")</f>
        <v>SG</v>
      </c>
      <c r="AW34" s="26" t="str">
        <f>IF(ISNUMBER(FIND("/",AW7)),TRIM(MID(AW7,FIND("/",AW7)+1,20)),"")</f>
        <v>PS</v>
      </c>
      <c r="AX34" s="26" t="str">
        <f>IF(ISNUMBER(FIND("/",AX7)),TRIM(MID(AX7,FIND("/",AX7)+1,20)),"")</f>
        <v>VJ</v>
      </c>
    </row>
    <row r="35" spans="1:50" x14ac:dyDescent="0.25">
      <c r="A35" s="18" t="str">
        <f>IF($A$8="","",$A$8)</f>
        <v>VI B</v>
      </c>
      <c r="C35" s="26" t="str">
        <f>IF(ISNUMBER(FIND("/",C8)),TRIM(MID(C8,FIND("/",C8)+1,20)),"")</f>
        <v>PS</v>
      </c>
      <c r="D35" s="26" t="str">
        <f>IF(ISNUMBER(FIND("/",D8)),TRIM(MID(D8,FIND("/",D8)+1,20)),"")</f>
        <v>KR</v>
      </c>
      <c r="E35" s="26" t="str">
        <f>IF(ISNUMBER(FIND("/",E8)),TRIM(MID(E8,FIND("/",E8)+1,20)),"")</f>
        <v>VJ</v>
      </c>
      <c r="F35" s="26" t="str">
        <f>IF(ISNUMBER(FIND("/",F8)),TRIM(MID(F8,FIND("/",F8)+1,20)),"")</f>
        <v>MD</v>
      </c>
      <c r="G35" s="26" t="str">
        <f>IF(ISNUMBER(FIND("/",G8)),TRIM(MID(G8,FIND("/",G8)+1,20)),"")</f>
        <v>NB</v>
      </c>
      <c r="H35" s="26" t="str">
        <f>IF(ISNUMBER(FIND("/",H8)),TRIM(MID(H8,FIND("/",H8)+1,20)),"")</f>
        <v>TN</v>
      </c>
      <c r="I35" s="26" t="str">
        <f>IF(ISNUMBER(FIND("/",I8)),TRIM(MID(I8,FIND("/",I8)+1,20)),"")</f>
        <v>MD</v>
      </c>
      <c r="J35" s="26" t="str">
        <f>IF(ISNUMBER(FIND("/",J8)),TRIM(MID(J8,FIND("/",J8)+1,20)),"")</f>
        <v>HB</v>
      </c>
      <c r="K35" s="26" t="str">
        <f>IF(ISNUMBER(FIND("/",K8)),TRIM(MID(K8,FIND("/",K8)+1,20)),"")</f>
        <v>TN</v>
      </c>
      <c r="L35" s="26" t="str">
        <f>IF(ISNUMBER(FIND("/",L8)),TRIM(MID(L8,FIND("/",L8)+1,20)),"")</f>
        <v>KR</v>
      </c>
      <c r="M35" s="26" t="str">
        <f>IF(ISNUMBER(FIND("/",M8)),TRIM(MID(M8,FIND("/",M8)+1,20)),"")</f>
        <v>MD</v>
      </c>
      <c r="N35" s="26" t="str">
        <f>IF(ISNUMBER(FIND("/",N8)),TRIM(MID(N8,FIND("/",N8)+1,20)),"")</f>
        <v>MD</v>
      </c>
      <c r="O35" s="26" t="str">
        <f>IF(ISNUMBER(FIND("/",O8)),TRIM(MID(O8,FIND("/",O8)+1,20)),"")</f>
        <v>HB</v>
      </c>
      <c r="P35" s="26" t="str">
        <f>IF(ISNUMBER(FIND("/",P8)),TRIM(MID(P8,FIND("/",P8)+1,20)),"")</f>
        <v>VJ</v>
      </c>
      <c r="Q35" s="26" t="str">
        <f>IF(ISNUMBER(FIND("/",Q8)),TRIM(MID(Q8,FIND("/",Q8)+1,20)),"")</f>
        <v>NB</v>
      </c>
      <c r="R35" s="26" t="str">
        <f>IF(ISNUMBER(FIND("/",R8)),TRIM(MID(R8,FIND("/",R8)+1,20)),"")</f>
        <v>PS</v>
      </c>
      <c r="S35" s="26" t="str">
        <f>IF(ISNUMBER(FIND("/",S8)),TRIM(MID(S8,FIND("/",S8)+1,20)),"")</f>
        <v>NB</v>
      </c>
      <c r="T35" s="26" t="str">
        <f>IF(ISNUMBER(FIND("/",T8)),TRIM(MID(T8,FIND("/",T8)+1,20)),"")</f>
        <v>PS</v>
      </c>
      <c r="U35" s="26" t="str">
        <f>IF(ISNUMBER(FIND("/",U8)),TRIM(MID(U8,FIND("/",U8)+1,20)),"")</f>
        <v>KR</v>
      </c>
      <c r="V35" s="26" t="str">
        <f>IF(ISNUMBER(FIND("/",V8)),TRIM(MID(V8,FIND("/",V8)+1,20)),"")</f>
        <v>MD</v>
      </c>
      <c r="W35" s="26" t="str">
        <f>IF(ISNUMBER(FIND("/",W8)),TRIM(MID(W8,FIND("/",W8)+1,20)),"")</f>
        <v>NB</v>
      </c>
      <c r="X35" s="26" t="str">
        <f>IF(ISNUMBER(FIND("/",X8)),TRIM(MID(X8,FIND("/",X8)+1,20)),"")</f>
        <v>VJ</v>
      </c>
      <c r="Y35" s="26" t="str">
        <f>IF(ISNUMBER(FIND("/",Y8)),TRIM(MID(Y8,FIND("/",Y8)+1,20)),"")</f>
        <v>TN</v>
      </c>
      <c r="Z35" s="26" t="str">
        <f>IF(ISNUMBER(FIND("/",Z8)),TRIM(MID(Z8,FIND("/",Z8)+1,20)),"")</f>
        <v>KR</v>
      </c>
      <c r="AA35" s="26" t="str">
        <f>IF(ISNUMBER(FIND("/",AA8)),TRIM(MID(AA8,FIND("/",AA8)+1,20)),"")</f>
        <v>KR</v>
      </c>
      <c r="AB35" s="26" t="str">
        <f>IF(ISNUMBER(FIND("/",AB8)),TRIM(MID(AB8,FIND("/",AB8)+1,20)),"")</f>
        <v>NB</v>
      </c>
      <c r="AC35" s="26" t="str">
        <f>IF(ISNUMBER(FIND("/",AC8)),TRIM(MID(AC8,FIND("/",AC8)+1,20)),"")</f>
        <v>MD</v>
      </c>
      <c r="AD35" s="26" t="str">
        <f>IF(ISNUMBER(FIND("/",AD8)),TRIM(MID(AD8,FIND("/",AD8)+1,20)),"")</f>
        <v>HB</v>
      </c>
      <c r="AE35" s="26" t="str">
        <f>IF(ISNUMBER(FIND("/",AE8)),TRIM(MID(AE8,FIND("/",AE8)+1,20)),"")</f>
        <v>MD</v>
      </c>
      <c r="AF35" s="26" t="str">
        <f>IF(ISNUMBER(FIND("/",AF8)),TRIM(MID(AF8,FIND("/",AF8)+1,20)),"")</f>
        <v>MD</v>
      </c>
      <c r="AG35" s="26" t="str">
        <f>IF(ISNUMBER(FIND("/",AG8)),TRIM(MID(AG8,FIND("/",AG8)+1,20)),"")</f>
        <v>TN</v>
      </c>
      <c r="AH35" s="26" t="str">
        <f>IF(ISNUMBER(FIND("/",AH8)),TRIM(MID(AH8,FIND("/",AH8)+1,20)),"")</f>
        <v>PS</v>
      </c>
      <c r="AI35" s="26" t="str">
        <f>IF(ISNUMBER(FIND("/",AI8)),TRIM(MID(AI8,FIND("/",AI8)+1,20)),"")</f>
        <v>NB</v>
      </c>
      <c r="AJ35" s="26" t="str">
        <f>IF(ISNUMBER(FIND("/",AJ8)),TRIM(MID(AJ8,FIND("/",AJ8)+1,20)),"")</f>
        <v>VJ</v>
      </c>
      <c r="AK35" s="26" t="str">
        <f>IF(ISNUMBER(FIND("/",AK8)),TRIM(MID(AK8,FIND("/",AK8)+1,20)),"")</f>
        <v>PS</v>
      </c>
      <c r="AL35" s="26" t="str">
        <f>IF(ISNUMBER(FIND("/",AL8)),TRIM(MID(AL8,FIND("/",AL8)+1,20)),"")</f>
        <v>HB</v>
      </c>
      <c r="AM35" s="26" t="str">
        <f>IF(ISNUMBER(FIND("/",AM8)),TRIM(MID(AM8,FIND("/",AM8)+1,20)),"")</f>
        <v>MD</v>
      </c>
      <c r="AN35" s="26" t="str">
        <f>IF(ISNUMBER(FIND("/",AN8)),TRIM(MID(AN8,FIND("/",AN8)+1,20)),"")</f>
        <v>TN</v>
      </c>
      <c r="AO35" s="26" t="str">
        <f>IF(ISNUMBER(FIND("/",AO8)),TRIM(MID(AO8,FIND("/",AO8)+1,20)),"")</f>
        <v>KR</v>
      </c>
      <c r="AP35" s="26" t="str">
        <f>IF(ISNUMBER(FIND("/",AP8)),TRIM(MID(AP8,FIND("/",AP8)+1,20)),"")</f>
        <v>NB</v>
      </c>
      <c r="AQ35" s="26" t="str">
        <f>IF(ISNUMBER(FIND("/",AQ8)),TRIM(MID(AQ8,FIND("/",AQ8)+1,20)),"")</f>
        <v>NB</v>
      </c>
      <c r="AR35" s="26" t="str">
        <f>IF(ISNUMBER(FIND("/",AR8)),TRIM(MID(AR8,FIND("/",AR8)+1,20)),"")</f>
        <v>PS</v>
      </c>
      <c r="AS35" s="26" t="str">
        <f>IF(ISNUMBER(FIND("/",AS8)),TRIM(MID(AS8,FIND("/",AS8)+1,20)),"")</f>
        <v>HB</v>
      </c>
      <c r="AT35" s="26" t="str">
        <f>IF(ISNUMBER(FIND("/",AT8)),TRIM(MID(AT8,FIND("/",AT8)+1,20)),"")</f>
        <v>VJ</v>
      </c>
      <c r="AU35" s="26" t="str">
        <f>IF(ISNUMBER(FIND("/",AU8)),TRIM(MID(AU8,FIND("/",AU8)+1,20)),"")</f>
        <v>MD</v>
      </c>
      <c r="AV35" s="26" t="str">
        <f>IF(ISNUMBER(FIND("/",AV8)),TRIM(MID(AV8,FIND("/",AV8)+1,20)),"")</f>
        <v>MD</v>
      </c>
      <c r="AW35" s="26" t="str">
        <f>IF(ISNUMBER(FIND("/",AW8)),TRIM(MID(AW8,FIND("/",AW8)+1,20)),"")</f>
        <v>KR</v>
      </c>
      <c r="AX35" s="26" t="str">
        <f>IF(ISNUMBER(FIND("/",AX8)),TRIM(MID(AX8,FIND("/",AX8)+1,20)),"")</f>
        <v>TN</v>
      </c>
    </row>
    <row r="36" spans="1:50" x14ac:dyDescent="0.25">
      <c r="A36" s="18" t="str">
        <f>IF($A$9="","",$A$9)</f>
        <v>VII A</v>
      </c>
      <c r="C36" s="26" t="str">
        <f>IF(ISNUMBER(FIND("/",C9)),TRIM(MID(C9,FIND("/",C9)+1,20)),"")</f>
        <v>RI</v>
      </c>
      <c r="D36" s="26" t="str">
        <f>IF(ISNUMBER(FIND("/",D9)),TRIM(MID(D9,FIND("/",D9)+1,20)),"")</f>
        <v>VJ</v>
      </c>
      <c r="E36" s="26" t="str">
        <f>IF(ISNUMBER(FIND("/",E9)),TRIM(MID(E9,FIND("/",E9)+1,20)),"")</f>
        <v>HB</v>
      </c>
      <c r="F36" s="26" t="str">
        <f>IF(ISNUMBER(FIND("/",F9)),TRIM(MID(F9,FIND("/",F9)+1,20)),"")</f>
        <v>AK</v>
      </c>
      <c r="G36" s="26" t="str">
        <f>IF(ISNUMBER(FIND("/",G9)),TRIM(MID(G9,FIND("/",G9)+1,20)),"")</f>
        <v>PS</v>
      </c>
      <c r="H36" s="26" t="str">
        <f>IF(ISNUMBER(FIND("/",H9)),TRIM(MID(H9,FIND("/",H9)+1,20)),"")</f>
        <v>AK</v>
      </c>
      <c r="I36" s="26" t="str">
        <f>IF(ISNUMBER(FIND("/",I9)),TRIM(MID(I9,FIND("/",I9)+1,20)),"")</f>
        <v>SG</v>
      </c>
      <c r="J36" s="26" t="str">
        <f>IF(ISNUMBER(FIND("/",J9)),TRIM(MID(J9,FIND("/",J9)+1,20)),"")</f>
        <v>TN</v>
      </c>
      <c r="K36" s="26" t="str">
        <f>IF(ISNUMBER(FIND("/",K9)),TRIM(MID(K9,FIND("/",K9)+1,20)),"")</f>
        <v>RI</v>
      </c>
      <c r="L36" s="26" t="str">
        <f>IF(ISNUMBER(FIND("/",L9)),TRIM(MID(L9,FIND("/",L9)+1,20)),"")</f>
        <v>PS</v>
      </c>
      <c r="M36" s="26" t="str">
        <f>IF(ISNUMBER(FIND("/",M9)),TRIM(MID(M9,FIND("/",M9)+1,20)),"")</f>
        <v>RI</v>
      </c>
      <c r="N36" s="26" t="str">
        <f>IF(ISNUMBER(FIND("/",N9)),TRIM(MID(N9,FIND("/",N9)+1,20)),"")</f>
        <v>SG</v>
      </c>
      <c r="O36" s="26" t="str">
        <f>IF(ISNUMBER(FIND("/",O9)),TRIM(MID(O9,FIND("/",O9)+1,20)),"")</f>
        <v>AK</v>
      </c>
      <c r="P36" s="26" t="str">
        <f>IF(ISNUMBER(FIND("/",P9)),TRIM(MID(P9,FIND("/",P9)+1,20)),"")</f>
        <v>TN</v>
      </c>
      <c r="Q36" s="26" t="str">
        <f>IF(ISNUMBER(FIND("/",Q9)),TRIM(MID(Q9,FIND("/",Q9)+1,20)),"")</f>
        <v>VJ</v>
      </c>
      <c r="R36" s="26" t="str">
        <f>IF(ISNUMBER(FIND("/",R9)),TRIM(MID(R9,FIND("/",R9)+1,20)),"")</f>
        <v>SG</v>
      </c>
      <c r="S36" s="26" t="str">
        <f>IF(ISNUMBER(FIND("/",S9)),TRIM(MID(S9,FIND("/",S9)+1,20)),"")</f>
        <v>RI</v>
      </c>
      <c r="T36" s="26" t="str">
        <f>IF(ISNUMBER(FIND("/",T9)),TRIM(MID(T9,FIND("/",T9)+1,20)),"")</f>
        <v>TN</v>
      </c>
      <c r="U36" s="26" t="str">
        <f>IF(ISNUMBER(FIND("/",U9)),TRIM(MID(U9,FIND("/",U9)+1,20)),"")</f>
        <v>HB</v>
      </c>
      <c r="V36" s="26" t="str">
        <f>IF(ISNUMBER(FIND("/",V9)),TRIM(MID(V9,FIND("/",V9)+1,20)),"")</f>
        <v>AK</v>
      </c>
      <c r="W36" s="26" t="str">
        <f>IF(ISNUMBER(FIND("/",W9)),TRIM(MID(W9,FIND("/",W9)+1,20)),"")</f>
        <v>PS</v>
      </c>
      <c r="X36" s="26" t="str">
        <f>IF(ISNUMBER(FIND("/",X9)),TRIM(MID(X9,FIND("/",X9)+1,20)),"")</f>
        <v>AK</v>
      </c>
      <c r="Y36" s="26" t="str">
        <f>IF(ISNUMBER(FIND("/",Y9)),TRIM(MID(Y9,FIND("/",Y9)+1,20)),"")</f>
        <v>AK</v>
      </c>
      <c r="Z36" s="26" t="str">
        <f>IF(ISNUMBER(FIND("/",Z9)),TRIM(MID(Z9,FIND("/",Z9)+1,20)),"")</f>
        <v>SG</v>
      </c>
      <c r="AA36" s="26" t="str">
        <f>IF(ISNUMBER(FIND("/",AA9)),TRIM(MID(AA9,FIND("/",AA9)+1,20)),"")</f>
        <v>RI</v>
      </c>
      <c r="AB36" s="26" t="str">
        <f>IF(ISNUMBER(FIND("/",AB9)),TRIM(MID(AB9,FIND("/",AB9)+1,20)),"")</f>
        <v>PS</v>
      </c>
      <c r="AC36" s="26" t="str">
        <f>IF(ISNUMBER(FIND("/",AC9)),TRIM(MID(AC9,FIND("/",AC9)+1,20)),"")</f>
        <v>TN</v>
      </c>
      <c r="AD36" s="26" t="str">
        <f>IF(ISNUMBER(FIND("/",AD9)),TRIM(MID(AD9,FIND("/",AD9)+1,20)),"")</f>
        <v>RI</v>
      </c>
      <c r="AE36" s="26" t="str">
        <f>IF(ISNUMBER(FIND("/",AE9)),TRIM(MID(AE9,FIND("/",AE9)+1,20)),"")</f>
        <v>AK</v>
      </c>
      <c r="AF36" s="26" t="str">
        <f>IF(ISNUMBER(FIND("/",AF9)),TRIM(MID(AF9,FIND("/",AF9)+1,20)),"")</f>
        <v>VJ</v>
      </c>
      <c r="AG36" s="26" t="str">
        <f>IF(ISNUMBER(FIND("/",AG9)),TRIM(MID(AG9,FIND("/",AG9)+1,20)),"")</f>
        <v>SG</v>
      </c>
      <c r="AH36" s="26" t="str">
        <f>IF(ISNUMBER(FIND("/",AH9)),TRIM(MID(AH9,FIND("/",AH9)+1,20)),"")</f>
        <v>HB</v>
      </c>
      <c r="AI36" s="26" t="str">
        <f>IF(ISNUMBER(FIND("/",AI9)),TRIM(MID(AI9,FIND("/",AI9)+1,20)),"")</f>
        <v>RI</v>
      </c>
      <c r="AJ36" s="26" t="str">
        <f>IF(ISNUMBER(FIND("/",AJ9)),TRIM(MID(AJ9,FIND("/",AJ9)+1,20)),"")</f>
        <v>TN</v>
      </c>
      <c r="AK36" s="26" t="str">
        <f>IF(ISNUMBER(FIND("/",AK9)),TRIM(MID(AK9,FIND("/",AK9)+1,20)),"")</f>
        <v>AK</v>
      </c>
      <c r="AL36" s="26" t="str">
        <f>IF(ISNUMBER(FIND("/",AL9)),TRIM(MID(AL9,FIND("/",AL9)+1,20)),"")</f>
        <v>VJ</v>
      </c>
      <c r="AM36" s="26" t="str">
        <f>IF(ISNUMBER(FIND("/",AM9)),TRIM(MID(AM9,FIND("/",AM9)+1,20)),"")</f>
        <v>PS</v>
      </c>
      <c r="AN36" s="26" t="str">
        <f>IF(ISNUMBER(FIND("/",AN9)),TRIM(MID(AN9,FIND("/",AN9)+1,20)),"")</f>
        <v>SG</v>
      </c>
      <c r="AO36" s="26" t="str">
        <f>IF(ISNUMBER(FIND("/",AO9)),TRIM(MID(AO9,FIND("/",AO9)+1,20)),"")</f>
        <v>HB</v>
      </c>
      <c r="AP36" s="26" t="str">
        <f>IF(ISNUMBER(FIND("/",AP9)),TRIM(MID(AP9,FIND("/",AP9)+1,20)),"")</f>
        <v>AK</v>
      </c>
      <c r="AQ36" s="26" t="str">
        <f>IF(ISNUMBER(FIND("/",AQ9)),TRIM(MID(AQ9,FIND("/",AQ9)+1,20)),"")</f>
        <v>RI</v>
      </c>
      <c r="AR36" s="26" t="str">
        <f>IF(ISNUMBER(FIND("/",AR9)),TRIM(MID(AR9,FIND("/",AR9)+1,20)),"")</f>
        <v>HB</v>
      </c>
      <c r="AS36" s="26" t="str">
        <f>IF(ISNUMBER(FIND("/",AS9)),TRIM(MID(AS9,FIND("/",AS9)+1,20)),"")</f>
        <v>PS</v>
      </c>
      <c r="AT36" s="26" t="str">
        <f>IF(ISNUMBER(FIND("/",AT9)),TRIM(MID(AT9,FIND("/",AT9)+1,20)),"")</f>
        <v>TN</v>
      </c>
      <c r="AU36" s="26" t="str">
        <f>IF(ISNUMBER(FIND("/",AU9)),TRIM(MID(AU9,FIND("/",AU9)+1,20)),"")</f>
        <v>VJ</v>
      </c>
      <c r="AV36" s="26" t="str">
        <f>IF(ISNUMBER(FIND("/",AV9)),TRIM(MID(AV9,FIND("/",AV9)+1,20)),"")</f>
        <v>AK</v>
      </c>
      <c r="AW36" s="26" t="str">
        <f>IF(ISNUMBER(FIND("/",AW9)),TRIM(MID(AW9,FIND("/",AW9)+1,20)),"")</f>
        <v>SG</v>
      </c>
      <c r="AX36" s="26" t="str">
        <f>IF(ISNUMBER(FIND("/",AX9)),TRIM(MID(AX9,FIND("/",AX9)+1,20)),"")</f>
        <v>AK</v>
      </c>
    </row>
    <row r="37" spans="1:50" x14ac:dyDescent="0.25">
      <c r="A37" s="18" t="str">
        <f>IF($A$10="","",$A$10)</f>
        <v>VII B</v>
      </c>
      <c r="C37" s="26" t="str">
        <f>IF(ISNUMBER(FIND("/",C10)),TRIM(MID(C10,FIND("/",C10)+1,20)),"")</f>
        <v>TN</v>
      </c>
      <c r="D37" s="26" t="str">
        <f>IF(ISNUMBER(FIND("/",D10)),TRIM(MID(D10,FIND("/",D10)+1,20)),"")</f>
        <v>NB</v>
      </c>
      <c r="E37" s="26" t="str">
        <f>IF(ISNUMBER(FIND("/",E10)),TRIM(MID(E10,FIND("/",E10)+1,20)),"")</f>
        <v>PS</v>
      </c>
      <c r="F37" s="26" t="str">
        <f>IF(ISNUMBER(FIND("/",F10)),TRIM(MID(F10,FIND("/",F10)+1,20)),"")</f>
        <v>KR</v>
      </c>
      <c r="G37" s="26" t="str">
        <f>IF(ISNUMBER(FIND("/",G10)),TRIM(MID(G10,FIND("/",G10)+1,20)),"")</f>
        <v>MD</v>
      </c>
      <c r="H37" s="26" t="str">
        <f>IF(ISNUMBER(FIND("/",H10)),TRIM(MID(H10,FIND("/",H10)+1,20)),"")</f>
        <v>KR</v>
      </c>
      <c r="I37" s="26" t="str">
        <f>IF(ISNUMBER(FIND("/",I10)),TRIM(MID(I10,FIND("/",I10)+1,20)),"")</f>
        <v>NB</v>
      </c>
      <c r="J37" s="26" t="str">
        <f>IF(ISNUMBER(FIND("/",J10)),TRIM(MID(J10,FIND("/",J10)+1,20)),"")</f>
        <v>VJ</v>
      </c>
      <c r="K37" s="26" t="str">
        <f>IF(ISNUMBER(FIND("/",K10)),TRIM(MID(K10,FIND("/",K10)+1,20)),"")</f>
        <v>MD</v>
      </c>
      <c r="L37" s="26" t="str">
        <f>IF(ISNUMBER(FIND("/",L10)),TRIM(MID(L10,FIND("/",L10)+1,20)),"")</f>
        <v>NB</v>
      </c>
      <c r="M37" s="26" t="str">
        <f>IF(ISNUMBER(FIND("/",M10)),TRIM(MID(M10,FIND("/",M10)+1,20)),"")</f>
        <v>TN</v>
      </c>
      <c r="N37" s="26" t="str">
        <f>IF(ISNUMBER(FIND("/",N10)),TRIM(MID(N10,FIND("/",N10)+1,20)),"")</f>
        <v>HB</v>
      </c>
      <c r="O37" s="26" t="str">
        <f>IF(ISNUMBER(FIND("/",O10)),TRIM(MID(O10,FIND("/",O10)+1,20)),"")</f>
        <v>KR</v>
      </c>
      <c r="P37" s="26" t="str">
        <f>IF(ISNUMBER(FIND("/",P10)),TRIM(MID(P10,FIND("/",P10)+1,20)),"")</f>
        <v>PS</v>
      </c>
      <c r="Q37" s="26" t="str">
        <f>IF(ISNUMBER(FIND("/",Q10)),TRIM(MID(Q10,FIND("/",Q10)+1,20)),"")</f>
        <v>MD</v>
      </c>
      <c r="R37" s="26" t="str">
        <f>IF(ISNUMBER(FIND("/",R10)),TRIM(MID(R10,FIND("/",R10)+1,20)),"")</f>
        <v>MD</v>
      </c>
      <c r="S37" s="26" t="str">
        <f>IF(ISNUMBER(FIND("/",S10)),TRIM(MID(S10,FIND("/",S10)+1,20)),"")</f>
        <v>VJ</v>
      </c>
      <c r="T37" s="26" t="str">
        <f>IF(ISNUMBER(FIND("/",T10)),TRIM(MID(T10,FIND("/",T10)+1,20)),"")</f>
        <v>NB</v>
      </c>
      <c r="U37" s="26" t="str">
        <f>IF(ISNUMBER(FIND("/",U10)),TRIM(MID(U10,FIND("/",U10)+1,20)),"")</f>
        <v>NB</v>
      </c>
      <c r="V37" s="26" t="str">
        <f>IF(ISNUMBER(FIND("/",V10)),TRIM(MID(V10,FIND("/",V10)+1,20)),"")</f>
        <v>TN</v>
      </c>
      <c r="W37" s="26" t="str">
        <f>IF(ISNUMBER(FIND("/",W10)),TRIM(MID(W10,FIND("/",W10)+1,20)),"")</f>
        <v>KR</v>
      </c>
      <c r="X37" s="26" t="str">
        <f>IF(ISNUMBER(FIND("/",X10)),TRIM(MID(X10,FIND("/",X10)+1,20)),"")</f>
        <v>MD</v>
      </c>
      <c r="Y37" s="26" t="str">
        <f>IF(ISNUMBER(FIND("/",Y10)),TRIM(MID(Y10,FIND("/",Y10)+1,20)),"")</f>
        <v>PS</v>
      </c>
      <c r="Z37" s="26" t="str">
        <f>IF(ISNUMBER(FIND("/",Z10)),TRIM(MID(Z10,FIND("/",Z10)+1,20)),"")</f>
        <v>HB</v>
      </c>
      <c r="AA37" s="26" t="str">
        <f>IF(ISNUMBER(FIND("/",AA10)),TRIM(MID(AA10,FIND("/",AA10)+1,20)),"")</f>
        <v>NB</v>
      </c>
      <c r="AB37" s="26" t="str">
        <f>IF(ISNUMBER(FIND("/",AB10)),TRIM(MID(AB10,FIND("/",AB10)+1,20)),"")</f>
        <v>MD</v>
      </c>
      <c r="AC37" s="26" t="str">
        <f>IF(ISNUMBER(FIND("/",AC10)),TRIM(MID(AC10,FIND("/",AC10)+1,20)),"")</f>
        <v>HB</v>
      </c>
      <c r="AD37" s="26" t="str">
        <f>IF(ISNUMBER(FIND("/",AD10)),TRIM(MID(AD10,FIND("/",AD10)+1,20)),"")</f>
        <v>KR</v>
      </c>
      <c r="AE37" s="26" t="str">
        <f>IF(ISNUMBER(FIND("/",AE10)),TRIM(MID(AE10,FIND("/",AE10)+1,20)),"")</f>
        <v>PS</v>
      </c>
      <c r="AF37" s="26" t="str">
        <f>IF(ISNUMBER(FIND("/",AF10)),TRIM(MID(AF10,FIND("/",AF10)+1,20)),"")</f>
        <v>TN</v>
      </c>
      <c r="AG37" s="26" t="str">
        <f>IF(ISNUMBER(FIND("/",AG10)),TRIM(MID(AG10,FIND("/",AG10)+1,20)),"")</f>
        <v>MD</v>
      </c>
      <c r="AH37" s="26" t="str">
        <f>IF(ISNUMBER(FIND("/",AH10)),TRIM(MID(AH10,FIND("/",AH10)+1,20)),"")</f>
        <v>VJ</v>
      </c>
      <c r="AI37" s="26" t="str">
        <f>IF(ISNUMBER(FIND("/",AI10)),TRIM(MID(AI10,FIND("/",AI10)+1,20)),"")</f>
        <v>KR</v>
      </c>
      <c r="AJ37" s="26" t="str">
        <f>IF(ISNUMBER(FIND("/",AJ10)),TRIM(MID(AJ10,FIND("/",AJ10)+1,20)),"")</f>
        <v>MD</v>
      </c>
      <c r="AK37" s="26" t="str">
        <f>IF(ISNUMBER(FIND("/",AK10)),TRIM(MID(AK10,FIND("/",AK10)+1,20)),"")</f>
        <v>TN</v>
      </c>
      <c r="AL37" s="26" t="str">
        <f>IF(ISNUMBER(FIND("/",AL10)),TRIM(MID(AL10,FIND("/",AL10)+1,20)),"")</f>
        <v>MD</v>
      </c>
      <c r="AM37" s="26" t="str">
        <f>IF(ISNUMBER(FIND("/",AM10)),TRIM(MID(AM10,FIND("/",AM10)+1,20)),"")</f>
        <v>VJ</v>
      </c>
      <c r="AN37" s="26" t="str">
        <f>IF(ISNUMBER(FIND("/",AN10)),TRIM(MID(AN10,FIND("/",AN10)+1,20)),"")</f>
        <v>HB</v>
      </c>
      <c r="AO37" s="26" t="str">
        <f>IF(ISNUMBER(FIND("/",AO10)),TRIM(MID(AO10,FIND("/",AO10)+1,20)),"")</f>
        <v>NB</v>
      </c>
      <c r="AP37" s="26" t="str">
        <f>IF(ISNUMBER(FIND("/",AP10)),TRIM(MID(AP10,FIND("/",AP10)+1,20)),"")</f>
        <v>PS</v>
      </c>
      <c r="AQ37" s="26" t="str">
        <f>IF(ISNUMBER(FIND("/",AQ10)),TRIM(MID(AQ10,FIND("/",AQ10)+1,20)),"")</f>
        <v>PS</v>
      </c>
      <c r="AR37" s="26" t="str">
        <f>IF(ISNUMBER(FIND("/",AR10)),TRIM(MID(AR10,FIND("/",AR10)+1,20)),"")</f>
        <v>VJ</v>
      </c>
      <c r="AS37" s="26" t="str">
        <f>IF(ISNUMBER(FIND("/",AS10)),TRIM(MID(AS10,FIND("/",AS10)+1,20)),"")</f>
        <v>MD</v>
      </c>
      <c r="AT37" s="26" t="str">
        <f>IF(ISNUMBER(FIND("/",AT10)),TRIM(MID(AT10,FIND("/",AT10)+1,20)),"")</f>
        <v>KR</v>
      </c>
      <c r="AU37" s="26" t="str">
        <f>IF(ISNUMBER(FIND("/",AU10)),TRIM(MID(AU10,FIND("/",AU10)+1,20)),"")</f>
        <v>TN</v>
      </c>
      <c r="AV37" s="26" t="str">
        <f>IF(ISNUMBER(FIND("/",AV10)),TRIM(MID(AV10,FIND("/",AV10)+1,20)),"")</f>
        <v>HB</v>
      </c>
      <c r="AW37" s="26" t="str">
        <f>IF(ISNUMBER(FIND("/",AW10)),TRIM(MID(AW10,FIND("/",AW10)+1,20)),"")</f>
        <v>NB</v>
      </c>
      <c r="AX37" s="26" t="str">
        <f>IF(ISNUMBER(FIND("/",AX10)),TRIM(MID(AX10,FIND("/",AX10)+1,20)),"")</f>
        <v>MD</v>
      </c>
    </row>
    <row r="38" spans="1:50" x14ac:dyDescent="0.25">
      <c r="A38" s="18" t="str">
        <f>IF($A$11="","",$A$11)</f>
        <v>VIII A</v>
      </c>
      <c r="C38" s="26" t="str">
        <f>IF(ISNUMBER(FIND("/",C11)),TRIM(MID(C11,FIND("/",C11)+1,20)),"")</f>
        <v>AK</v>
      </c>
      <c r="D38" s="26" t="str">
        <f>IF(ISNUMBER(FIND("/",D11)),TRIM(MID(D11,FIND("/",D11)+1,20)),"")</f>
        <v>AK</v>
      </c>
      <c r="E38" s="26" t="str">
        <f>IF(ISNUMBER(FIND("/",E11)),TRIM(MID(E11,FIND("/",E11)+1,20)),"")</f>
        <v>TN</v>
      </c>
      <c r="F38" s="26" t="str">
        <f>IF(ISNUMBER(FIND("/",F11)),TRIM(MID(F11,FIND("/",F11)+1,20)),"")</f>
        <v>PS</v>
      </c>
      <c r="G38" s="26" t="str">
        <f>IF(ISNUMBER(FIND("/",G11)),TRIM(MID(G11,FIND("/",G11)+1,20)),"")</f>
        <v>HB</v>
      </c>
      <c r="H38" s="26" t="str">
        <f>IF(ISNUMBER(FIND("/",H11)),TRIM(MID(H11,FIND("/",H11)+1,20)),"")</f>
        <v>SG</v>
      </c>
      <c r="I38" s="26" t="str">
        <f>IF(ISNUMBER(FIND("/",I11)),TRIM(MID(I11,FIND("/",I11)+1,20)),"")</f>
        <v>AK</v>
      </c>
      <c r="J38" s="26" t="str">
        <f>IF(ISNUMBER(FIND("/",J11)),TRIM(MID(J11,FIND("/",J11)+1,20)),"")</f>
        <v>RI</v>
      </c>
      <c r="K38" s="26" t="str">
        <f>IF(ISNUMBER(FIND("/",K11)),TRIM(MID(K11,FIND("/",K11)+1,20)),"")</f>
        <v>AK</v>
      </c>
      <c r="L38" s="26" t="str">
        <f>IF(ISNUMBER(FIND("/",L11)),TRIM(MID(L11,FIND("/",L11)+1,20)),"")</f>
        <v>RI</v>
      </c>
      <c r="M38" s="26" t="str">
        <f>IF(ISNUMBER(FIND("/",M11)),TRIM(MID(M11,FIND("/",M11)+1,20)),"")</f>
        <v>SG</v>
      </c>
      <c r="N38" s="26" t="str">
        <f>IF(ISNUMBER(FIND("/",N11)),TRIM(MID(N11,FIND("/",N11)+1,20)),"")</f>
        <v>PS</v>
      </c>
      <c r="O38" s="26" t="str">
        <f>IF(ISNUMBER(FIND("/",O11)),TRIM(MID(O11,FIND("/",O11)+1,20)),"")</f>
        <v>RI</v>
      </c>
      <c r="P38" s="26" t="str">
        <f>IF(ISNUMBER(FIND("/",P11)),TRIM(MID(P11,FIND("/",P11)+1,20)),"")</f>
        <v>HB</v>
      </c>
      <c r="Q38" s="26" t="str">
        <f>IF(ISNUMBER(FIND("/",Q11)),TRIM(MID(Q11,FIND("/",Q11)+1,20)),"")</f>
        <v>TN</v>
      </c>
      <c r="R38" s="26" t="str">
        <f>IF(ISNUMBER(FIND("/",R11)),TRIM(MID(R11,FIND("/",R11)+1,20)),"")</f>
        <v>VJ</v>
      </c>
      <c r="S38" s="26" t="str">
        <f>IF(ISNUMBER(FIND("/",S11)),TRIM(MID(S11,FIND("/",S11)+1,20)),"")</f>
        <v>SG</v>
      </c>
      <c r="T38" s="26" t="str">
        <f>IF(ISNUMBER(FIND("/",T11)),TRIM(MID(T11,FIND("/",T11)+1,20)),"")</f>
        <v>RI</v>
      </c>
      <c r="U38" s="26" t="str">
        <f>IF(ISNUMBER(FIND("/",U11)),TRIM(MID(U11,FIND("/",U11)+1,20)),"")</f>
        <v>AK</v>
      </c>
      <c r="V38" s="26" t="str">
        <f>IF(ISNUMBER(FIND("/",V11)),TRIM(MID(V11,FIND("/",V11)+1,20)),"")</f>
        <v>HB</v>
      </c>
      <c r="W38" s="26" t="str">
        <f>IF(ISNUMBER(FIND("/",W11)),TRIM(MID(W11,FIND("/",W11)+1,20)),"")</f>
        <v>AK</v>
      </c>
      <c r="X38" s="26" t="str">
        <f>IF(ISNUMBER(FIND("/",X11)),TRIM(MID(X11,FIND("/",X11)+1,20)),"")</f>
        <v>PS</v>
      </c>
      <c r="Y38" s="26" t="str">
        <f>IF(ISNUMBER(FIND("/",Y11)),TRIM(MID(Y11,FIND("/",Y11)+1,20)),"")</f>
        <v>VJ</v>
      </c>
      <c r="Z38" s="26" t="str">
        <f>IF(ISNUMBER(FIND("/",Z11)),TRIM(MID(Z11,FIND("/",Z11)+1,20)),"")</f>
        <v>TN</v>
      </c>
      <c r="AA38" s="26" t="str">
        <f>IF(ISNUMBER(FIND("/",AA11)),TRIM(MID(AA11,FIND("/",AA11)+1,20)),"")</f>
        <v>AK</v>
      </c>
      <c r="AB38" s="26" t="str">
        <f>IF(ISNUMBER(FIND("/",AB11)),TRIM(MID(AB11,FIND("/",AB11)+1,20)),"")</f>
        <v>TN</v>
      </c>
      <c r="AC38" s="26" t="str">
        <f>IF(ISNUMBER(FIND("/",AC11)),TRIM(MID(AC11,FIND("/",AC11)+1,20)),"")</f>
        <v>RI</v>
      </c>
      <c r="AD38" s="26" t="str">
        <f>IF(ISNUMBER(FIND("/",AD11)),TRIM(MID(AD11,FIND("/",AD11)+1,20)),"")</f>
        <v>AK</v>
      </c>
      <c r="AE38" s="26" t="str">
        <f>IF(ISNUMBER(FIND("/",AE11)),TRIM(MID(AE11,FIND("/",AE11)+1,20)),"")</f>
        <v>VJ</v>
      </c>
      <c r="AF38" s="26" t="str">
        <f>IF(ISNUMBER(FIND("/",AF11)),TRIM(MID(AF11,FIND("/",AF11)+1,20)),"")</f>
        <v>PS</v>
      </c>
      <c r="AG38" s="26" t="str">
        <f>IF(ISNUMBER(FIND("/",AG11)),TRIM(MID(AG11,FIND("/",AG11)+1,20)),"")</f>
        <v>HB</v>
      </c>
      <c r="AH38" s="26" t="str">
        <f>IF(ISNUMBER(FIND("/",AH11)),TRIM(MID(AH11,FIND("/",AH11)+1,20)),"")</f>
        <v>SG</v>
      </c>
      <c r="AI38" s="26" t="str">
        <f>IF(ISNUMBER(FIND("/",AI11)),TRIM(MID(AI11,FIND("/",AI11)+1,20)),"")</f>
        <v>TN</v>
      </c>
      <c r="AJ38" s="26" t="str">
        <f>IF(ISNUMBER(FIND("/",AJ11)),TRIM(MID(AJ11,FIND("/",AJ11)+1,20)),"")</f>
        <v>RI</v>
      </c>
      <c r="AK38" s="26" t="str">
        <f>IF(ISNUMBER(FIND("/",AK11)),TRIM(MID(AK11,FIND("/",AK11)+1,20)),"")</f>
        <v>SG</v>
      </c>
      <c r="AL38" s="26" t="str">
        <f>IF(ISNUMBER(FIND("/",AL11)),TRIM(MID(AL11,FIND("/",AL11)+1,20)),"")</f>
        <v>PS</v>
      </c>
      <c r="AM38" s="26" t="str">
        <f>IF(ISNUMBER(FIND("/",AM11)),TRIM(MID(AM11,FIND("/",AM11)+1,20)),"")</f>
        <v>AK</v>
      </c>
      <c r="AN38" s="26" t="str">
        <f>IF(ISNUMBER(FIND("/",AN11)),TRIM(MID(AN11,FIND("/",AN11)+1,20)),"")</f>
        <v>VJ</v>
      </c>
      <c r="AO38" s="26" t="str">
        <f>IF(ISNUMBER(FIND("/",AO11)),TRIM(MID(AO11,FIND("/",AO11)+1,20)),"")</f>
        <v>AK</v>
      </c>
      <c r="AP38" s="26" t="str">
        <f>IF(ISNUMBER(FIND("/",AP11)),TRIM(MID(AP11,FIND("/",AP11)+1,20)),"")</f>
        <v>HB</v>
      </c>
      <c r="AQ38" s="26" t="str">
        <f>IF(ISNUMBER(FIND("/",AQ11)),TRIM(MID(AQ11,FIND("/",AQ11)+1,20)),"")</f>
        <v>VJ</v>
      </c>
      <c r="AR38" s="26" t="str">
        <f>IF(ISNUMBER(FIND("/",AR11)),TRIM(MID(AR11,FIND("/",AR11)+1,20)),"")</f>
        <v>SG</v>
      </c>
      <c r="AS38" s="26" t="str">
        <f>IF(ISNUMBER(FIND("/",AS11)),TRIM(MID(AS11,FIND("/",AS11)+1,20)),"")</f>
        <v>RI</v>
      </c>
      <c r="AT38" s="26" t="str">
        <f>IF(ISNUMBER(FIND("/",AT11)),TRIM(MID(AT11,FIND("/",AT11)+1,20)),"")</f>
        <v>SG</v>
      </c>
      <c r="AU38" s="26" t="str">
        <f>IF(ISNUMBER(FIND("/",AU11)),TRIM(MID(AU11,FIND("/",AU11)+1,20)),"")</f>
        <v>AK</v>
      </c>
      <c r="AV38" s="26" t="str">
        <f>IF(ISNUMBER(FIND("/",AV11)),TRIM(MID(AV11,FIND("/",AV11)+1,20)),"")</f>
        <v>RI</v>
      </c>
      <c r="AW38" s="26" t="str">
        <f>IF(ISNUMBER(FIND("/",AW11)),TRIM(MID(AW11,FIND("/",AW11)+1,20)),"")</f>
        <v>TN</v>
      </c>
      <c r="AX38" s="26" t="str">
        <f>IF(ISNUMBER(FIND("/",AX11)),TRIM(MID(AX11,FIND("/",AX11)+1,20)),"")</f>
        <v>PS</v>
      </c>
    </row>
    <row r="39" spans="1:50" x14ac:dyDescent="0.25">
      <c r="A39" s="18" t="str">
        <f>IF($A$12="","",$A$12)</f>
        <v>VIII B</v>
      </c>
      <c r="C39" s="26" t="str">
        <f>IF(ISNUMBER(FIND("/",C12)),TRIM(MID(C12,FIND("/",C12)+1,20)),"")</f>
        <v>KR</v>
      </c>
      <c r="D39" s="26" t="str">
        <f>IF(ISNUMBER(FIND("/",D12)),TRIM(MID(D12,FIND("/",D12)+1,20)),"")</f>
        <v>TN</v>
      </c>
      <c r="E39" s="26" t="str">
        <f>IF(ISNUMBER(FIND("/",E12)),TRIM(MID(E12,FIND("/",E12)+1,20)),"")</f>
        <v>MD</v>
      </c>
      <c r="F39" s="26" t="str">
        <f>IF(ISNUMBER(FIND("/",F12)),TRIM(MID(F12,FIND("/",F12)+1,20)),"")</f>
        <v>NB</v>
      </c>
      <c r="G39" s="26" t="str">
        <f>IF(ISNUMBER(FIND("/",G12)),TRIM(MID(G12,FIND("/",G12)+1,20)),"")</f>
        <v>VJ</v>
      </c>
      <c r="H39" s="26" t="str">
        <f>IF(ISNUMBER(FIND("/",H12)),TRIM(MID(H12,FIND("/",H12)+1,20)),"")</f>
        <v>HB</v>
      </c>
      <c r="I39" s="26" t="str">
        <f>IF(ISNUMBER(FIND("/",I12)),TRIM(MID(I12,FIND("/",I12)+1,20)),"")</f>
        <v>PS</v>
      </c>
      <c r="J39" s="26" t="str">
        <f>IF(ISNUMBER(FIND("/",J12)),TRIM(MID(J12,FIND("/",J12)+1,20)),"")</f>
        <v>NB</v>
      </c>
      <c r="K39" s="26" t="str">
        <f>IF(ISNUMBER(FIND("/",K12)),TRIM(MID(K12,FIND("/",K12)+1,20)),"")</f>
        <v>HB</v>
      </c>
      <c r="L39" s="26" t="str">
        <f>IF(ISNUMBER(FIND("/",L12)),TRIM(MID(L12,FIND("/",L12)+1,20)),"")</f>
        <v>VJ</v>
      </c>
      <c r="M39" s="26" t="str">
        <f>IF(ISNUMBER(FIND("/",M12)),TRIM(MID(M12,FIND("/",M12)+1,20)),"")</f>
        <v>NB</v>
      </c>
      <c r="N39" s="26" t="str">
        <f>IF(ISNUMBER(FIND("/",N12)),TRIM(MID(N12,FIND("/",N12)+1,20)),"")</f>
        <v>TN</v>
      </c>
      <c r="O39" s="26" t="str">
        <f>IF(ISNUMBER(FIND("/",O12)),TRIM(MID(O12,FIND("/",O12)+1,20)),"")</f>
        <v>MD</v>
      </c>
      <c r="P39" s="26" t="str">
        <f>IF(ISNUMBER(FIND("/",P12)),TRIM(MID(P12,FIND("/",P12)+1,20)),"")</f>
        <v>MD</v>
      </c>
      <c r="Q39" s="26" t="str">
        <f>IF(ISNUMBER(FIND("/",Q12)),TRIM(MID(Q12,FIND("/",Q12)+1,20)),"")</f>
        <v>PS</v>
      </c>
      <c r="R39" s="26" t="str">
        <f>IF(ISNUMBER(FIND("/",R12)),TRIM(MID(R12,FIND("/",R12)+1,20)),"")</f>
        <v>KR</v>
      </c>
      <c r="S39" s="26" t="str">
        <f>IF(ISNUMBER(FIND("/",S12)),TRIM(MID(S12,FIND("/",S12)+1,20)),"")</f>
        <v>HB</v>
      </c>
      <c r="T39" s="26" t="str">
        <f>IF(ISNUMBER(FIND("/",T12)),TRIM(MID(T12,FIND("/",T12)+1,20)),"")</f>
        <v>KR</v>
      </c>
      <c r="U39" s="26" t="str">
        <f>IF(ISNUMBER(FIND("/",U12)),TRIM(MID(U12,FIND("/",U12)+1,20)),"")</f>
        <v>PS</v>
      </c>
      <c r="V39" s="26" t="str">
        <f>IF(ISNUMBER(FIND("/",V12)),TRIM(MID(V12,FIND("/",V12)+1,20)),"")</f>
        <v>VJ</v>
      </c>
      <c r="W39" s="26" t="str">
        <f>IF(ISNUMBER(FIND("/",W12)),TRIM(MID(W12,FIND("/",W12)+1,20)),"")</f>
        <v>MD</v>
      </c>
      <c r="X39" s="26" t="str">
        <f>IF(ISNUMBER(FIND("/",X12)),TRIM(MID(X12,FIND("/",X12)+1,20)),"")</f>
        <v>TN</v>
      </c>
      <c r="Y39" s="26" t="str">
        <f>IF(ISNUMBER(FIND("/",Y12)),TRIM(MID(Y12,FIND("/",Y12)+1,20)),"")</f>
        <v>NB</v>
      </c>
      <c r="Z39" s="26" t="str">
        <f>IF(ISNUMBER(FIND("/",Z12)),TRIM(MID(Z12,FIND("/",Z12)+1,20)),"")</f>
        <v>MD</v>
      </c>
      <c r="AA39" s="26" t="str">
        <f>IF(ISNUMBER(FIND("/",AA12)),TRIM(MID(AA12,FIND("/",AA12)+1,20)),"")</f>
        <v>TN</v>
      </c>
      <c r="AB39" s="26" t="str">
        <f>IF(ISNUMBER(FIND("/",AB12)),TRIM(MID(AB12,FIND("/",AB12)+1,20)),"")</f>
        <v>VJ</v>
      </c>
      <c r="AC39" s="26" t="str">
        <f>IF(ISNUMBER(FIND("/",AC12)),TRIM(MID(AC12,FIND("/",AC12)+1,20)),"")</f>
        <v>NB</v>
      </c>
      <c r="AD39" s="26" t="str">
        <f>IF(ISNUMBER(FIND("/",AD12)),TRIM(MID(AD12,FIND("/",AD12)+1,20)),"")</f>
        <v>MD</v>
      </c>
      <c r="AE39" s="26" t="str">
        <f>IF(ISNUMBER(FIND("/",AE12)),TRIM(MID(AE12,FIND("/",AE12)+1,20)),"")</f>
        <v>HB</v>
      </c>
      <c r="AF39" s="26" t="str">
        <f>IF(ISNUMBER(FIND("/",AF12)),TRIM(MID(AF12,FIND("/",AF12)+1,20)),"")</f>
        <v>KR</v>
      </c>
      <c r="AG39" s="26" t="str">
        <f>IF(ISNUMBER(FIND("/",AG12)),TRIM(MID(AG12,FIND("/",AG12)+1,20)),"")</f>
        <v>PS</v>
      </c>
      <c r="AH39" s="26" t="str">
        <f>IF(ISNUMBER(FIND("/",AH12)),TRIM(MID(AH12,FIND("/",AH12)+1,20)),"")</f>
        <v>MD</v>
      </c>
      <c r="AI39" s="26" t="str">
        <f>IF(ISNUMBER(FIND("/",AI12)),TRIM(MID(AI12,FIND("/",AI12)+1,20)),"")</f>
        <v>VJ</v>
      </c>
      <c r="AJ39" s="26" t="str">
        <f>IF(ISNUMBER(FIND("/",AJ12)),TRIM(MID(AJ12,FIND("/",AJ12)+1,20)),"")</f>
        <v>NB</v>
      </c>
      <c r="AK39" s="26" t="str">
        <f>IF(ISNUMBER(FIND("/",AK12)),TRIM(MID(AK12,FIND("/",AK12)+1,20)),"")</f>
        <v>MD</v>
      </c>
      <c r="AL39" s="26" t="str">
        <f>IF(ISNUMBER(FIND("/",AL12)),TRIM(MID(AL12,FIND("/",AL12)+1,20)),"")</f>
        <v>NB</v>
      </c>
      <c r="AM39" s="26" t="str">
        <f>IF(ISNUMBER(FIND("/",AM12)),TRIM(MID(AM12,FIND("/",AM12)+1,20)),"")</f>
        <v>TN</v>
      </c>
      <c r="AN39" s="26" t="str">
        <f>IF(ISNUMBER(FIND("/",AN12)),TRIM(MID(AN12,FIND("/",AN12)+1,20)),"")</f>
        <v>KR</v>
      </c>
      <c r="AO39" s="26" t="str">
        <f>IF(ISNUMBER(FIND("/",AO12)),TRIM(MID(AO12,FIND("/",AO12)+1,20)),"")</f>
        <v>PS</v>
      </c>
      <c r="AP39" s="26" t="str">
        <f>IF(ISNUMBER(FIND("/",AP12)),TRIM(MID(AP12,FIND("/",AP12)+1,20)),"")</f>
        <v>KR</v>
      </c>
      <c r="AQ39" s="26" t="str">
        <f>IF(ISNUMBER(FIND("/",AQ12)),TRIM(MID(AQ12,FIND("/",AQ12)+1,20)),"")</f>
        <v>MD</v>
      </c>
      <c r="AR39" s="26" t="str">
        <f>IF(ISNUMBER(FIND("/",AR12)),TRIM(MID(AR12,FIND("/",AR12)+1,20)),"")</f>
        <v>TN</v>
      </c>
      <c r="AS39" s="26" t="str">
        <f>IF(ISNUMBER(FIND("/",AS12)),TRIM(MID(AS12,FIND("/",AS12)+1,20)),"")</f>
        <v>KR</v>
      </c>
      <c r="AT39" s="26" t="str">
        <f>IF(ISNUMBER(FIND("/",AT12)),TRIM(MID(AT12,FIND("/",AT12)+1,20)),"")</f>
        <v>MD</v>
      </c>
      <c r="AU39" s="26" t="str">
        <f>IF(ISNUMBER(FIND("/",AU12)),TRIM(MID(AU12,FIND("/",AU12)+1,20)),"")</f>
        <v>PS</v>
      </c>
      <c r="AV39" s="26" t="str">
        <f>IF(ISNUMBER(FIND("/",AV12)),TRIM(MID(AV12,FIND("/",AV12)+1,20)),"")</f>
        <v>NB</v>
      </c>
      <c r="AW39" s="26" t="str">
        <f>IF(ISNUMBER(FIND("/",AW12)),TRIM(MID(AW12,FIND("/",AW12)+1,20)),"")</f>
        <v>MD</v>
      </c>
      <c r="AX39" s="26" t="str">
        <f>IF(ISNUMBER(FIND("/",AX12)),TRIM(MID(AX12,FIND("/",AX12)+1,20)),"")</f>
        <v>HB</v>
      </c>
    </row>
    <row r="40" spans="1:50" x14ac:dyDescent="0.25">
      <c r="A40" s="18" t="str">
        <f>IF($A$13="","",$A$13)</f>
        <v/>
      </c>
      <c r="C40" s="26" t="str">
        <f>IF(ISNUMBER(FIND("/",C13)),TRIM(MID(C13,FIND("/",C13)+1,20)),"")</f>
        <v/>
      </c>
      <c r="D40" s="26" t="str">
        <f>IF(ISNUMBER(FIND("/",D13)),TRIM(MID(D13,FIND("/",D13)+1,20)),"")</f>
        <v/>
      </c>
      <c r="E40" s="26" t="str">
        <f>IF(ISNUMBER(FIND("/",E13)),TRIM(MID(E13,FIND("/",E13)+1,20)),"")</f>
        <v/>
      </c>
      <c r="F40" s="26" t="str">
        <f>IF(ISNUMBER(FIND("/",F13)),TRIM(MID(F13,FIND("/",F13)+1,20)),"")</f>
        <v/>
      </c>
      <c r="G40" s="26" t="str">
        <f>IF(ISNUMBER(FIND("/",G13)),TRIM(MID(G13,FIND("/",G13)+1,20)),"")</f>
        <v/>
      </c>
      <c r="H40" s="26" t="str">
        <f>IF(ISNUMBER(FIND("/",H13)),TRIM(MID(H13,FIND("/",H13)+1,20)),"")</f>
        <v/>
      </c>
      <c r="I40" s="26" t="str">
        <f>IF(ISNUMBER(FIND("/",I13)),TRIM(MID(I13,FIND("/",I13)+1,20)),"")</f>
        <v/>
      </c>
      <c r="J40" s="26" t="str">
        <f>IF(ISNUMBER(FIND("/",J13)),TRIM(MID(J13,FIND("/",J13)+1,20)),"")</f>
        <v/>
      </c>
      <c r="K40" s="26" t="str">
        <f>IF(ISNUMBER(FIND("/",K13)),TRIM(MID(K13,FIND("/",K13)+1,20)),"")</f>
        <v/>
      </c>
      <c r="L40" s="26" t="str">
        <f>IF(ISNUMBER(FIND("/",L13)),TRIM(MID(L13,FIND("/",L13)+1,20)),"")</f>
        <v/>
      </c>
      <c r="M40" s="26" t="str">
        <f>IF(ISNUMBER(FIND("/",M13)),TRIM(MID(M13,FIND("/",M13)+1,20)),"")</f>
        <v/>
      </c>
      <c r="N40" s="26" t="str">
        <f>IF(ISNUMBER(FIND("/",N13)),TRIM(MID(N13,FIND("/",N13)+1,20)),"")</f>
        <v/>
      </c>
      <c r="O40" s="26" t="str">
        <f>IF(ISNUMBER(FIND("/",O13)),TRIM(MID(O13,FIND("/",O13)+1,20)),"")</f>
        <v/>
      </c>
      <c r="P40" s="26" t="str">
        <f>IF(ISNUMBER(FIND("/",P13)),TRIM(MID(P13,FIND("/",P13)+1,20)),"")</f>
        <v/>
      </c>
      <c r="Q40" s="26" t="str">
        <f>IF(ISNUMBER(FIND("/",Q13)),TRIM(MID(Q13,FIND("/",Q13)+1,20)),"")</f>
        <v/>
      </c>
      <c r="R40" s="26" t="str">
        <f>IF(ISNUMBER(FIND("/",R13)),TRIM(MID(R13,FIND("/",R13)+1,20)),"")</f>
        <v/>
      </c>
      <c r="S40" s="26" t="str">
        <f>IF(ISNUMBER(FIND("/",S13)),TRIM(MID(S13,FIND("/",S13)+1,20)),"")</f>
        <v/>
      </c>
      <c r="T40" s="26" t="str">
        <f>IF(ISNUMBER(FIND("/",T13)),TRIM(MID(T13,FIND("/",T13)+1,20)),"")</f>
        <v/>
      </c>
      <c r="U40" s="26" t="str">
        <f>IF(ISNUMBER(FIND("/",U13)),TRIM(MID(U13,FIND("/",U13)+1,20)),"")</f>
        <v/>
      </c>
      <c r="V40" s="26" t="str">
        <f>IF(ISNUMBER(FIND("/",V13)),TRIM(MID(V13,FIND("/",V13)+1,20)),"")</f>
        <v/>
      </c>
      <c r="W40" s="26" t="str">
        <f>IF(ISNUMBER(FIND("/",W13)),TRIM(MID(W13,FIND("/",W13)+1,20)),"")</f>
        <v/>
      </c>
      <c r="X40" s="26" t="str">
        <f>IF(ISNUMBER(FIND("/",X13)),TRIM(MID(X13,FIND("/",X13)+1,20)),"")</f>
        <v/>
      </c>
      <c r="Y40" s="26" t="str">
        <f>IF(ISNUMBER(FIND("/",Y13)),TRIM(MID(Y13,FIND("/",Y13)+1,20)),"")</f>
        <v/>
      </c>
      <c r="Z40" s="26" t="str">
        <f>IF(ISNUMBER(FIND("/",Z13)),TRIM(MID(Z13,FIND("/",Z13)+1,20)),"")</f>
        <v/>
      </c>
      <c r="AA40" s="26" t="str">
        <f>IF(ISNUMBER(FIND("/",AA13)),TRIM(MID(AA13,FIND("/",AA13)+1,20)),"")</f>
        <v/>
      </c>
      <c r="AB40" s="26" t="str">
        <f>IF(ISNUMBER(FIND("/",AB13)),TRIM(MID(AB13,FIND("/",AB13)+1,20)),"")</f>
        <v/>
      </c>
      <c r="AC40" s="26" t="str">
        <f>IF(ISNUMBER(FIND("/",AC13)),TRIM(MID(AC13,FIND("/",AC13)+1,20)),"")</f>
        <v/>
      </c>
      <c r="AD40" s="26" t="str">
        <f>IF(ISNUMBER(FIND("/",AD13)),TRIM(MID(AD13,FIND("/",AD13)+1,20)),"")</f>
        <v/>
      </c>
      <c r="AE40" s="26" t="str">
        <f>IF(ISNUMBER(FIND("/",AE13)),TRIM(MID(AE13,FIND("/",AE13)+1,20)),"")</f>
        <v/>
      </c>
      <c r="AF40" s="26" t="str">
        <f>IF(ISNUMBER(FIND("/",AF13)),TRIM(MID(AF13,FIND("/",AF13)+1,20)),"")</f>
        <v/>
      </c>
      <c r="AG40" s="26" t="str">
        <f>IF(ISNUMBER(FIND("/",AG13)),TRIM(MID(AG13,FIND("/",AG13)+1,20)),"")</f>
        <v/>
      </c>
      <c r="AH40" s="26" t="str">
        <f>IF(ISNUMBER(FIND("/",AH13)),TRIM(MID(AH13,FIND("/",AH13)+1,20)),"")</f>
        <v/>
      </c>
      <c r="AI40" s="26" t="str">
        <f>IF(ISNUMBER(FIND("/",AI13)),TRIM(MID(AI13,FIND("/",AI13)+1,20)),"")</f>
        <v/>
      </c>
      <c r="AJ40" s="26" t="str">
        <f>IF(ISNUMBER(FIND("/",AJ13)),TRIM(MID(AJ13,FIND("/",AJ13)+1,20)),"")</f>
        <v/>
      </c>
      <c r="AK40" s="26" t="str">
        <f>IF(ISNUMBER(FIND("/",AK13)),TRIM(MID(AK13,FIND("/",AK13)+1,20)),"")</f>
        <v/>
      </c>
      <c r="AL40" s="26" t="str">
        <f>IF(ISNUMBER(FIND("/",AL13)),TRIM(MID(AL13,FIND("/",AL13)+1,20)),"")</f>
        <v/>
      </c>
      <c r="AM40" s="26" t="str">
        <f>IF(ISNUMBER(FIND("/",AM13)),TRIM(MID(AM13,FIND("/",AM13)+1,20)),"")</f>
        <v/>
      </c>
      <c r="AN40" s="26" t="str">
        <f>IF(ISNUMBER(FIND("/",AN13)),TRIM(MID(AN13,FIND("/",AN13)+1,20)),"")</f>
        <v/>
      </c>
      <c r="AO40" s="26" t="str">
        <f>IF(ISNUMBER(FIND("/",AO13)),TRIM(MID(AO13,FIND("/",AO13)+1,20)),"")</f>
        <v/>
      </c>
      <c r="AP40" s="26" t="str">
        <f>IF(ISNUMBER(FIND("/",AP13)),TRIM(MID(AP13,FIND("/",AP13)+1,20)),"")</f>
        <v/>
      </c>
      <c r="AQ40" s="26" t="str">
        <f>IF(ISNUMBER(FIND("/",AQ13)),TRIM(MID(AQ13,FIND("/",AQ13)+1,20)),"")</f>
        <v/>
      </c>
      <c r="AR40" s="26" t="str">
        <f>IF(ISNUMBER(FIND("/",AR13)),TRIM(MID(AR13,FIND("/",AR13)+1,20)),"")</f>
        <v/>
      </c>
      <c r="AS40" s="26" t="str">
        <f>IF(ISNUMBER(FIND("/",AS13)),TRIM(MID(AS13,FIND("/",AS13)+1,20)),"")</f>
        <v/>
      </c>
      <c r="AT40" s="26" t="str">
        <f>IF(ISNUMBER(FIND("/",AT13)),TRIM(MID(AT13,FIND("/",AT13)+1,20)),"")</f>
        <v/>
      </c>
      <c r="AU40" s="26" t="str">
        <f>IF(ISNUMBER(FIND("/",AU13)),TRIM(MID(AU13,FIND("/",AU13)+1,20)),"")</f>
        <v/>
      </c>
      <c r="AV40" s="26" t="str">
        <f>IF(ISNUMBER(FIND("/",AV13)),TRIM(MID(AV13,FIND("/",AV13)+1,20)),"")</f>
        <v/>
      </c>
      <c r="AW40" s="26" t="str">
        <f>IF(ISNUMBER(FIND("/",AW13)),TRIM(MID(AW13,FIND("/",AW13)+1,20)),"")</f>
        <v/>
      </c>
      <c r="AX40" s="26" t="str">
        <f>IF(ISNUMBER(FIND("/",AX13)),TRIM(MID(AX13,FIND("/",AX13)+1,20)),"")</f>
        <v/>
      </c>
    </row>
    <row r="41" spans="1:50" x14ac:dyDescent="0.25">
      <c r="A41" s="18" t="str">
        <f>IF($A$14="","",$A$14)</f>
        <v/>
      </c>
      <c r="C41" s="26" t="str">
        <f>IF(ISNUMBER(FIND("/",C14)),TRIM(MID(C14,FIND("/",C14)+1,20)),"")</f>
        <v/>
      </c>
      <c r="D41" s="26" t="str">
        <f>IF(ISNUMBER(FIND("/",D14)),TRIM(MID(D14,FIND("/",D14)+1,20)),"")</f>
        <v/>
      </c>
      <c r="E41" s="26" t="str">
        <f>IF(ISNUMBER(FIND("/",E14)),TRIM(MID(E14,FIND("/",E14)+1,20)),"")</f>
        <v/>
      </c>
      <c r="F41" s="26" t="str">
        <f>IF(ISNUMBER(FIND("/",F14)),TRIM(MID(F14,FIND("/",F14)+1,20)),"")</f>
        <v/>
      </c>
      <c r="G41" s="26" t="str">
        <f>IF(ISNUMBER(FIND("/",G14)),TRIM(MID(G14,FIND("/",G14)+1,20)),"")</f>
        <v/>
      </c>
      <c r="H41" s="26" t="str">
        <f>IF(ISNUMBER(FIND("/",H14)),TRIM(MID(H14,FIND("/",H14)+1,20)),"")</f>
        <v/>
      </c>
      <c r="I41" s="26" t="str">
        <f>IF(ISNUMBER(FIND("/",I14)),TRIM(MID(I14,FIND("/",I14)+1,20)),"")</f>
        <v/>
      </c>
      <c r="J41" s="26" t="str">
        <f>IF(ISNUMBER(FIND("/",J14)),TRIM(MID(J14,FIND("/",J14)+1,20)),"")</f>
        <v/>
      </c>
      <c r="K41" s="26" t="str">
        <f>IF(ISNUMBER(FIND("/",K14)),TRIM(MID(K14,FIND("/",K14)+1,20)),"")</f>
        <v/>
      </c>
      <c r="L41" s="26" t="str">
        <f>IF(ISNUMBER(FIND("/",L14)),TRIM(MID(L14,FIND("/",L14)+1,20)),"")</f>
        <v/>
      </c>
      <c r="M41" s="26" t="str">
        <f>IF(ISNUMBER(FIND("/",M14)),TRIM(MID(M14,FIND("/",M14)+1,20)),"")</f>
        <v/>
      </c>
      <c r="N41" s="26" t="str">
        <f>IF(ISNUMBER(FIND("/",N14)),TRIM(MID(N14,FIND("/",N14)+1,20)),"")</f>
        <v/>
      </c>
      <c r="O41" s="26" t="str">
        <f>IF(ISNUMBER(FIND("/",O14)),TRIM(MID(O14,FIND("/",O14)+1,20)),"")</f>
        <v/>
      </c>
      <c r="P41" s="26" t="str">
        <f>IF(ISNUMBER(FIND("/",P14)),TRIM(MID(P14,FIND("/",P14)+1,20)),"")</f>
        <v/>
      </c>
      <c r="Q41" s="26" t="str">
        <f>IF(ISNUMBER(FIND("/",Q14)),TRIM(MID(Q14,FIND("/",Q14)+1,20)),"")</f>
        <v/>
      </c>
      <c r="R41" s="26" t="str">
        <f>IF(ISNUMBER(FIND("/",R14)),TRIM(MID(R14,FIND("/",R14)+1,20)),"")</f>
        <v/>
      </c>
      <c r="S41" s="26" t="str">
        <f>IF(ISNUMBER(FIND("/",S14)),TRIM(MID(S14,FIND("/",S14)+1,20)),"")</f>
        <v/>
      </c>
      <c r="T41" s="26" t="str">
        <f>IF(ISNUMBER(FIND("/",T14)),TRIM(MID(T14,FIND("/",T14)+1,20)),"")</f>
        <v/>
      </c>
      <c r="U41" s="26" t="str">
        <f>IF(ISNUMBER(FIND("/",U14)),TRIM(MID(U14,FIND("/",U14)+1,20)),"")</f>
        <v/>
      </c>
      <c r="V41" s="26" t="str">
        <f>IF(ISNUMBER(FIND("/",V14)),TRIM(MID(V14,FIND("/",V14)+1,20)),"")</f>
        <v/>
      </c>
      <c r="W41" s="26" t="str">
        <f>IF(ISNUMBER(FIND("/",W14)),TRIM(MID(W14,FIND("/",W14)+1,20)),"")</f>
        <v/>
      </c>
      <c r="X41" s="26" t="str">
        <f>IF(ISNUMBER(FIND("/",X14)),TRIM(MID(X14,FIND("/",X14)+1,20)),"")</f>
        <v/>
      </c>
      <c r="Y41" s="26" t="str">
        <f>IF(ISNUMBER(FIND("/",Y14)),TRIM(MID(Y14,FIND("/",Y14)+1,20)),"")</f>
        <v/>
      </c>
      <c r="Z41" s="26" t="str">
        <f>IF(ISNUMBER(FIND("/",Z14)),TRIM(MID(Z14,FIND("/",Z14)+1,20)),"")</f>
        <v/>
      </c>
      <c r="AA41" s="26" t="str">
        <f>IF(ISNUMBER(FIND("/",AA14)),TRIM(MID(AA14,FIND("/",AA14)+1,20)),"")</f>
        <v/>
      </c>
      <c r="AB41" s="26" t="str">
        <f>IF(ISNUMBER(FIND("/",AB14)),TRIM(MID(AB14,FIND("/",AB14)+1,20)),"")</f>
        <v/>
      </c>
      <c r="AC41" s="26" t="str">
        <f>IF(ISNUMBER(FIND("/",AC14)),TRIM(MID(AC14,FIND("/",AC14)+1,20)),"")</f>
        <v/>
      </c>
      <c r="AD41" s="26" t="str">
        <f>IF(ISNUMBER(FIND("/",AD14)),TRIM(MID(AD14,FIND("/",AD14)+1,20)),"")</f>
        <v/>
      </c>
      <c r="AE41" s="26" t="str">
        <f>IF(ISNUMBER(FIND("/",AE14)),TRIM(MID(AE14,FIND("/",AE14)+1,20)),"")</f>
        <v/>
      </c>
      <c r="AF41" s="26" t="str">
        <f>IF(ISNUMBER(FIND("/",AF14)),TRIM(MID(AF14,FIND("/",AF14)+1,20)),"")</f>
        <v/>
      </c>
      <c r="AG41" s="26" t="str">
        <f>IF(ISNUMBER(FIND("/",AG14)),TRIM(MID(AG14,FIND("/",AG14)+1,20)),"")</f>
        <v/>
      </c>
      <c r="AH41" s="26" t="str">
        <f>IF(ISNUMBER(FIND("/",AH14)),TRIM(MID(AH14,FIND("/",AH14)+1,20)),"")</f>
        <v/>
      </c>
      <c r="AI41" s="26" t="str">
        <f>IF(ISNUMBER(FIND("/",AI14)),TRIM(MID(AI14,FIND("/",AI14)+1,20)),"")</f>
        <v/>
      </c>
      <c r="AJ41" s="26" t="str">
        <f>IF(ISNUMBER(FIND("/",AJ14)),TRIM(MID(AJ14,FIND("/",AJ14)+1,20)),"")</f>
        <v/>
      </c>
      <c r="AK41" s="26" t="str">
        <f>IF(ISNUMBER(FIND("/",AK14)),TRIM(MID(AK14,FIND("/",AK14)+1,20)),"")</f>
        <v/>
      </c>
      <c r="AL41" s="26" t="str">
        <f>IF(ISNUMBER(FIND("/",AL14)),TRIM(MID(AL14,FIND("/",AL14)+1,20)),"")</f>
        <v/>
      </c>
      <c r="AM41" s="26" t="str">
        <f>IF(ISNUMBER(FIND("/",AM14)),TRIM(MID(AM14,FIND("/",AM14)+1,20)),"")</f>
        <v/>
      </c>
      <c r="AN41" s="26" t="str">
        <f>IF(ISNUMBER(FIND("/",AN14)),TRIM(MID(AN14,FIND("/",AN14)+1,20)),"")</f>
        <v/>
      </c>
      <c r="AO41" s="26" t="str">
        <f>IF(ISNUMBER(FIND("/",AO14)),TRIM(MID(AO14,FIND("/",AO14)+1,20)),"")</f>
        <v/>
      </c>
      <c r="AP41" s="26" t="str">
        <f>IF(ISNUMBER(FIND("/",AP14)),TRIM(MID(AP14,FIND("/",AP14)+1,20)),"")</f>
        <v/>
      </c>
      <c r="AQ41" s="26" t="str">
        <f>IF(ISNUMBER(FIND("/",AQ14)),TRIM(MID(AQ14,FIND("/",AQ14)+1,20)),"")</f>
        <v/>
      </c>
      <c r="AR41" s="26" t="str">
        <f>IF(ISNUMBER(FIND("/",AR14)),TRIM(MID(AR14,FIND("/",AR14)+1,20)),"")</f>
        <v/>
      </c>
      <c r="AS41" s="26" t="str">
        <f>IF(ISNUMBER(FIND("/",AS14)),TRIM(MID(AS14,FIND("/",AS14)+1,20)),"")</f>
        <v/>
      </c>
      <c r="AT41" s="26" t="str">
        <f>IF(ISNUMBER(FIND("/",AT14)),TRIM(MID(AT14,FIND("/",AT14)+1,20)),"")</f>
        <v/>
      </c>
      <c r="AU41" s="26" t="str">
        <f>IF(ISNUMBER(FIND("/",AU14)),TRIM(MID(AU14,FIND("/",AU14)+1,20)),"")</f>
        <v/>
      </c>
      <c r="AV41" s="26" t="str">
        <f>IF(ISNUMBER(FIND("/",AV14)),TRIM(MID(AV14,FIND("/",AV14)+1,20)),"")</f>
        <v/>
      </c>
      <c r="AW41" s="26" t="str">
        <f>IF(ISNUMBER(FIND("/",AW14)),TRIM(MID(AW14,FIND("/",AW14)+1,20)),"")</f>
        <v/>
      </c>
      <c r="AX41" s="26" t="str">
        <f>IF(ISNUMBER(FIND("/",AX14)),TRIM(MID(AX14,FIND("/",AX14)+1,20)),"")</f>
        <v/>
      </c>
    </row>
    <row r="42" spans="1:50" x14ac:dyDescent="0.25">
      <c r="A42" s="18" t="str">
        <f>IF($A$15="","",$A$15)</f>
        <v/>
      </c>
      <c r="C42" s="26" t="str">
        <f>IF(ISNUMBER(FIND("/",C15)),TRIM(MID(C15,FIND("/",C15)+1,20)),"")</f>
        <v/>
      </c>
      <c r="D42" s="26" t="str">
        <f>IF(ISNUMBER(FIND("/",D15)),TRIM(MID(D15,FIND("/",D15)+1,20)),"")</f>
        <v/>
      </c>
      <c r="E42" s="26" t="str">
        <f>IF(ISNUMBER(FIND("/",E15)),TRIM(MID(E15,FIND("/",E15)+1,20)),"")</f>
        <v/>
      </c>
      <c r="F42" s="26" t="str">
        <f>IF(ISNUMBER(FIND("/",F15)),TRIM(MID(F15,FIND("/",F15)+1,20)),"")</f>
        <v/>
      </c>
      <c r="G42" s="26" t="str">
        <f>IF(ISNUMBER(FIND("/",G15)),TRIM(MID(G15,FIND("/",G15)+1,20)),"")</f>
        <v/>
      </c>
      <c r="H42" s="26" t="str">
        <f>IF(ISNUMBER(FIND("/",H15)),TRIM(MID(H15,FIND("/",H15)+1,20)),"")</f>
        <v/>
      </c>
      <c r="I42" s="26" t="str">
        <f>IF(ISNUMBER(FIND("/",I15)),TRIM(MID(I15,FIND("/",I15)+1,20)),"")</f>
        <v/>
      </c>
      <c r="J42" s="26" t="str">
        <f>IF(ISNUMBER(FIND("/",J15)),TRIM(MID(J15,FIND("/",J15)+1,20)),"")</f>
        <v/>
      </c>
      <c r="K42" s="26" t="str">
        <f>IF(ISNUMBER(FIND("/",K15)),TRIM(MID(K15,FIND("/",K15)+1,20)),"")</f>
        <v/>
      </c>
      <c r="L42" s="26" t="str">
        <f>IF(ISNUMBER(FIND("/",L15)),TRIM(MID(L15,FIND("/",L15)+1,20)),"")</f>
        <v/>
      </c>
      <c r="M42" s="26" t="str">
        <f>IF(ISNUMBER(FIND("/",M15)),TRIM(MID(M15,FIND("/",M15)+1,20)),"")</f>
        <v/>
      </c>
      <c r="N42" s="26" t="str">
        <f>IF(ISNUMBER(FIND("/",N15)),TRIM(MID(N15,FIND("/",N15)+1,20)),"")</f>
        <v/>
      </c>
      <c r="O42" s="26" t="str">
        <f>IF(ISNUMBER(FIND("/",O15)),TRIM(MID(O15,FIND("/",O15)+1,20)),"")</f>
        <v/>
      </c>
      <c r="P42" s="26" t="str">
        <f>IF(ISNUMBER(FIND("/",P15)),TRIM(MID(P15,FIND("/",P15)+1,20)),"")</f>
        <v/>
      </c>
      <c r="Q42" s="26" t="str">
        <f>IF(ISNUMBER(FIND("/",Q15)),TRIM(MID(Q15,FIND("/",Q15)+1,20)),"")</f>
        <v/>
      </c>
      <c r="R42" s="26" t="str">
        <f>IF(ISNUMBER(FIND("/",R15)),TRIM(MID(R15,FIND("/",R15)+1,20)),"")</f>
        <v/>
      </c>
      <c r="S42" s="26" t="str">
        <f>IF(ISNUMBER(FIND("/",S15)),TRIM(MID(S15,FIND("/",S15)+1,20)),"")</f>
        <v/>
      </c>
      <c r="T42" s="26" t="str">
        <f>IF(ISNUMBER(FIND("/",T15)),TRIM(MID(T15,FIND("/",T15)+1,20)),"")</f>
        <v/>
      </c>
      <c r="U42" s="26" t="str">
        <f>IF(ISNUMBER(FIND("/",U15)),TRIM(MID(U15,FIND("/",U15)+1,20)),"")</f>
        <v/>
      </c>
      <c r="V42" s="26" t="str">
        <f>IF(ISNUMBER(FIND("/",V15)),TRIM(MID(V15,FIND("/",V15)+1,20)),"")</f>
        <v/>
      </c>
      <c r="W42" s="26" t="str">
        <f>IF(ISNUMBER(FIND("/",W15)),TRIM(MID(W15,FIND("/",W15)+1,20)),"")</f>
        <v/>
      </c>
      <c r="X42" s="26" t="str">
        <f>IF(ISNUMBER(FIND("/",X15)),TRIM(MID(X15,FIND("/",X15)+1,20)),"")</f>
        <v/>
      </c>
      <c r="Y42" s="26" t="str">
        <f>IF(ISNUMBER(FIND("/",Y15)),TRIM(MID(Y15,FIND("/",Y15)+1,20)),"")</f>
        <v/>
      </c>
      <c r="Z42" s="26" t="str">
        <f>IF(ISNUMBER(FIND("/",Z15)),TRIM(MID(Z15,FIND("/",Z15)+1,20)),"")</f>
        <v/>
      </c>
      <c r="AA42" s="26" t="str">
        <f>IF(ISNUMBER(FIND("/",AA15)),TRIM(MID(AA15,FIND("/",AA15)+1,20)),"")</f>
        <v/>
      </c>
      <c r="AB42" s="26" t="str">
        <f>IF(ISNUMBER(FIND("/",AB15)),TRIM(MID(AB15,FIND("/",AB15)+1,20)),"")</f>
        <v/>
      </c>
      <c r="AC42" s="26" t="str">
        <f>IF(ISNUMBER(FIND("/",AC15)),TRIM(MID(AC15,FIND("/",AC15)+1,20)),"")</f>
        <v/>
      </c>
      <c r="AD42" s="26" t="str">
        <f>IF(ISNUMBER(FIND("/",AD15)),TRIM(MID(AD15,FIND("/",AD15)+1,20)),"")</f>
        <v/>
      </c>
      <c r="AE42" s="26" t="str">
        <f>IF(ISNUMBER(FIND("/",AE15)),TRIM(MID(AE15,FIND("/",AE15)+1,20)),"")</f>
        <v/>
      </c>
      <c r="AF42" s="26" t="str">
        <f>IF(ISNUMBER(FIND("/",AF15)),TRIM(MID(AF15,FIND("/",AF15)+1,20)),"")</f>
        <v/>
      </c>
      <c r="AG42" s="26" t="str">
        <f>IF(ISNUMBER(FIND("/",AG15)),TRIM(MID(AG15,FIND("/",AG15)+1,20)),"")</f>
        <v/>
      </c>
      <c r="AH42" s="26" t="str">
        <f>IF(ISNUMBER(FIND("/",AH15)),TRIM(MID(AH15,FIND("/",AH15)+1,20)),"")</f>
        <v/>
      </c>
      <c r="AI42" s="26" t="str">
        <f>IF(ISNUMBER(FIND("/",AI15)),TRIM(MID(AI15,FIND("/",AI15)+1,20)),"")</f>
        <v/>
      </c>
      <c r="AJ42" s="26" t="str">
        <f>IF(ISNUMBER(FIND("/",AJ15)),TRIM(MID(AJ15,FIND("/",AJ15)+1,20)),"")</f>
        <v/>
      </c>
      <c r="AK42" s="26" t="str">
        <f>IF(ISNUMBER(FIND("/",AK15)),TRIM(MID(AK15,FIND("/",AK15)+1,20)),"")</f>
        <v/>
      </c>
      <c r="AL42" s="26" t="str">
        <f>IF(ISNUMBER(FIND("/",AL15)),TRIM(MID(AL15,FIND("/",AL15)+1,20)),"")</f>
        <v/>
      </c>
      <c r="AM42" s="26" t="str">
        <f>IF(ISNUMBER(FIND("/",AM15)),TRIM(MID(AM15,FIND("/",AM15)+1,20)),"")</f>
        <v/>
      </c>
      <c r="AN42" s="26" t="str">
        <f>IF(ISNUMBER(FIND("/",AN15)),TRIM(MID(AN15,FIND("/",AN15)+1,20)),"")</f>
        <v/>
      </c>
      <c r="AO42" s="26" t="str">
        <f>IF(ISNUMBER(FIND("/",AO15)),TRIM(MID(AO15,FIND("/",AO15)+1,20)),"")</f>
        <v/>
      </c>
      <c r="AP42" s="26" t="str">
        <f>IF(ISNUMBER(FIND("/",AP15)),TRIM(MID(AP15,FIND("/",AP15)+1,20)),"")</f>
        <v/>
      </c>
      <c r="AQ42" s="26" t="str">
        <f>IF(ISNUMBER(FIND("/",AQ15)),TRIM(MID(AQ15,FIND("/",AQ15)+1,20)),"")</f>
        <v/>
      </c>
      <c r="AR42" s="26" t="str">
        <f>IF(ISNUMBER(FIND("/",AR15)),TRIM(MID(AR15,FIND("/",AR15)+1,20)),"")</f>
        <v/>
      </c>
      <c r="AS42" s="26" t="str">
        <f>IF(ISNUMBER(FIND("/",AS15)),TRIM(MID(AS15,FIND("/",AS15)+1,20)),"")</f>
        <v/>
      </c>
      <c r="AT42" s="26" t="str">
        <f>IF(ISNUMBER(FIND("/",AT15)),TRIM(MID(AT15,FIND("/",AT15)+1,20)),"")</f>
        <v/>
      </c>
      <c r="AU42" s="26" t="str">
        <f>IF(ISNUMBER(FIND("/",AU15)),TRIM(MID(AU15,FIND("/",AU15)+1,20)),"")</f>
        <v/>
      </c>
      <c r="AV42" s="26" t="str">
        <f>IF(ISNUMBER(FIND("/",AV15)),TRIM(MID(AV15,FIND("/",AV15)+1,20)),"")</f>
        <v/>
      </c>
      <c r="AW42" s="26" t="str">
        <f>IF(ISNUMBER(FIND("/",AW15)),TRIM(MID(AW15,FIND("/",AW15)+1,20)),"")</f>
        <v/>
      </c>
      <c r="AX42" s="26" t="str">
        <f>IF(ISNUMBER(FIND("/",AX15)),TRIM(MID(AX15,FIND("/",AX15)+1,20)),"")</f>
        <v/>
      </c>
    </row>
    <row r="43" spans="1:50" x14ac:dyDescent="0.25">
      <c r="A43" s="18" t="str">
        <f>IF($A$16="","",$A$16)</f>
        <v/>
      </c>
      <c r="C43" s="26" t="str">
        <f>IF(ISNUMBER(FIND("/",C16)),TRIM(MID(C16,FIND("/",C16)+1,20)),"")</f>
        <v/>
      </c>
      <c r="D43" s="26" t="str">
        <f>IF(ISNUMBER(FIND("/",D16)),TRIM(MID(D16,FIND("/",D16)+1,20)),"")</f>
        <v/>
      </c>
      <c r="E43" s="26" t="str">
        <f>IF(ISNUMBER(FIND("/",E16)),TRIM(MID(E16,FIND("/",E16)+1,20)),"")</f>
        <v/>
      </c>
      <c r="F43" s="26" t="str">
        <f>IF(ISNUMBER(FIND("/",F16)),TRIM(MID(F16,FIND("/",F16)+1,20)),"")</f>
        <v/>
      </c>
      <c r="G43" s="26" t="str">
        <f>IF(ISNUMBER(FIND("/",G16)),TRIM(MID(G16,FIND("/",G16)+1,20)),"")</f>
        <v/>
      </c>
      <c r="H43" s="26" t="str">
        <f>IF(ISNUMBER(FIND("/",H16)),TRIM(MID(H16,FIND("/",H16)+1,20)),"")</f>
        <v/>
      </c>
      <c r="I43" s="26" t="str">
        <f>IF(ISNUMBER(FIND("/",I16)),TRIM(MID(I16,FIND("/",I16)+1,20)),"")</f>
        <v/>
      </c>
      <c r="J43" s="26" t="str">
        <f>IF(ISNUMBER(FIND("/",J16)),TRIM(MID(J16,FIND("/",J16)+1,20)),"")</f>
        <v/>
      </c>
      <c r="K43" s="26" t="str">
        <f>IF(ISNUMBER(FIND("/",K16)),TRIM(MID(K16,FIND("/",K16)+1,20)),"")</f>
        <v/>
      </c>
      <c r="L43" s="26" t="str">
        <f>IF(ISNUMBER(FIND("/",L16)),TRIM(MID(L16,FIND("/",L16)+1,20)),"")</f>
        <v/>
      </c>
      <c r="M43" s="26" t="str">
        <f>IF(ISNUMBER(FIND("/",M16)),TRIM(MID(M16,FIND("/",M16)+1,20)),"")</f>
        <v/>
      </c>
      <c r="N43" s="26" t="str">
        <f>IF(ISNUMBER(FIND("/",N16)),TRIM(MID(N16,FIND("/",N16)+1,20)),"")</f>
        <v/>
      </c>
      <c r="O43" s="26" t="str">
        <f>IF(ISNUMBER(FIND("/",O16)),TRIM(MID(O16,FIND("/",O16)+1,20)),"")</f>
        <v/>
      </c>
      <c r="P43" s="26" t="str">
        <f>IF(ISNUMBER(FIND("/",P16)),TRIM(MID(P16,FIND("/",P16)+1,20)),"")</f>
        <v/>
      </c>
      <c r="Q43" s="26" t="str">
        <f>IF(ISNUMBER(FIND("/",Q16)),TRIM(MID(Q16,FIND("/",Q16)+1,20)),"")</f>
        <v/>
      </c>
      <c r="R43" s="26" t="str">
        <f>IF(ISNUMBER(FIND("/",R16)),TRIM(MID(R16,FIND("/",R16)+1,20)),"")</f>
        <v/>
      </c>
      <c r="S43" s="26" t="str">
        <f>IF(ISNUMBER(FIND("/",S16)),TRIM(MID(S16,FIND("/",S16)+1,20)),"")</f>
        <v/>
      </c>
      <c r="T43" s="26" t="str">
        <f>IF(ISNUMBER(FIND("/",T16)),TRIM(MID(T16,FIND("/",T16)+1,20)),"")</f>
        <v/>
      </c>
      <c r="U43" s="26" t="str">
        <f>IF(ISNUMBER(FIND("/",U16)),TRIM(MID(U16,FIND("/",U16)+1,20)),"")</f>
        <v/>
      </c>
      <c r="V43" s="26" t="str">
        <f>IF(ISNUMBER(FIND("/",V16)),TRIM(MID(V16,FIND("/",V16)+1,20)),"")</f>
        <v/>
      </c>
      <c r="W43" s="26" t="str">
        <f>IF(ISNUMBER(FIND("/",W16)),TRIM(MID(W16,FIND("/",W16)+1,20)),"")</f>
        <v/>
      </c>
      <c r="X43" s="26" t="str">
        <f>IF(ISNUMBER(FIND("/",X16)),TRIM(MID(X16,FIND("/",X16)+1,20)),"")</f>
        <v/>
      </c>
      <c r="Y43" s="26" t="str">
        <f>IF(ISNUMBER(FIND("/",Y16)),TRIM(MID(Y16,FIND("/",Y16)+1,20)),"")</f>
        <v/>
      </c>
      <c r="Z43" s="26" t="str">
        <f>IF(ISNUMBER(FIND("/",Z16)),TRIM(MID(Z16,FIND("/",Z16)+1,20)),"")</f>
        <v/>
      </c>
      <c r="AA43" s="26" t="str">
        <f>IF(ISNUMBER(FIND("/",AA16)),TRIM(MID(AA16,FIND("/",AA16)+1,20)),"")</f>
        <v/>
      </c>
      <c r="AB43" s="26" t="str">
        <f>IF(ISNUMBER(FIND("/",AB16)),TRIM(MID(AB16,FIND("/",AB16)+1,20)),"")</f>
        <v/>
      </c>
      <c r="AC43" s="26" t="str">
        <f>IF(ISNUMBER(FIND("/",AC16)),TRIM(MID(AC16,FIND("/",AC16)+1,20)),"")</f>
        <v/>
      </c>
      <c r="AD43" s="26" t="str">
        <f>IF(ISNUMBER(FIND("/",AD16)),TRIM(MID(AD16,FIND("/",AD16)+1,20)),"")</f>
        <v/>
      </c>
      <c r="AE43" s="26" t="str">
        <f>IF(ISNUMBER(FIND("/",AE16)),TRIM(MID(AE16,FIND("/",AE16)+1,20)),"")</f>
        <v/>
      </c>
      <c r="AF43" s="26" t="str">
        <f>IF(ISNUMBER(FIND("/",AF16)),TRIM(MID(AF16,FIND("/",AF16)+1,20)),"")</f>
        <v/>
      </c>
      <c r="AG43" s="26" t="str">
        <f>IF(ISNUMBER(FIND("/",AG16)),TRIM(MID(AG16,FIND("/",AG16)+1,20)),"")</f>
        <v/>
      </c>
      <c r="AH43" s="26" t="str">
        <f>IF(ISNUMBER(FIND("/",AH16)),TRIM(MID(AH16,FIND("/",AH16)+1,20)),"")</f>
        <v/>
      </c>
      <c r="AI43" s="26" t="str">
        <f>IF(ISNUMBER(FIND("/",AI16)),TRIM(MID(AI16,FIND("/",AI16)+1,20)),"")</f>
        <v/>
      </c>
      <c r="AJ43" s="26" t="str">
        <f>IF(ISNUMBER(FIND("/",AJ16)),TRIM(MID(AJ16,FIND("/",AJ16)+1,20)),"")</f>
        <v/>
      </c>
      <c r="AK43" s="26" t="str">
        <f>IF(ISNUMBER(FIND("/",AK16)),TRIM(MID(AK16,FIND("/",AK16)+1,20)),"")</f>
        <v/>
      </c>
      <c r="AL43" s="26" t="str">
        <f>IF(ISNUMBER(FIND("/",AL16)),TRIM(MID(AL16,FIND("/",AL16)+1,20)),"")</f>
        <v/>
      </c>
      <c r="AM43" s="26" t="str">
        <f>IF(ISNUMBER(FIND("/",AM16)),TRIM(MID(AM16,FIND("/",AM16)+1,20)),"")</f>
        <v/>
      </c>
      <c r="AN43" s="26" t="str">
        <f>IF(ISNUMBER(FIND("/",AN16)),TRIM(MID(AN16,FIND("/",AN16)+1,20)),"")</f>
        <v/>
      </c>
      <c r="AO43" s="26" t="str">
        <f>IF(ISNUMBER(FIND("/",AO16)),TRIM(MID(AO16,FIND("/",AO16)+1,20)),"")</f>
        <v/>
      </c>
      <c r="AP43" s="26" t="str">
        <f>IF(ISNUMBER(FIND("/",AP16)),TRIM(MID(AP16,FIND("/",AP16)+1,20)),"")</f>
        <v/>
      </c>
      <c r="AQ43" s="26" t="str">
        <f>IF(ISNUMBER(FIND("/",AQ16)),TRIM(MID(AQ16,FIND("/",AQ16)+1,20)),"")</f>
        <v/>
      </c>
      <c r="AR43" s="26" t="str">
        <f>IF(ISNUMBER(FIND("/",AR16)),TRIM(MID(AR16,FIND("/",AR16)+1,20)),"")</f>
        <v/>
      </c>
      <c r="AS43" s="26" t="str">
        <f>IF(ISNUMBER(FIND("/",AS16)),TRIM(MID(AS16,FIND("/",AS16)+1,20)),"")</f>
        <v/>
      </c>
      <c r="AT43" s="26" t="str">
        <f>IF(ISNUMBER(FIND("/",AT16)),TRIM(MID(AT16,FIND("/",AT16)+1,20)),"")</f>
        <v/>
      </c>
      <c r="AU43" s="26" t="str">
        <f>IF(ISNUMBER(FIND("/",AU16)),TRIM(MID(AU16,FIND("/",AU16)+1,20)),"")</f>
        <v/>
      </c>
      <c r="AV43" s="26" t="str">
        <f>IF(ISNUMBER(FIND("/",AV16)),TRIM(MID(AV16,FIND("/",AV16)+1,20)),"")</f>
        <v/>
      </c>
      <c r="AW43" s="26" t="str">
        <f>IF(ISNUMBER(FIND("/",AW16)),TRIM(MID(AW16,FIND("/",AW16)+1,20)),"")</f>
        <v/>
      </c>
      <c r="AX43" s="26" t="str">
        <f>IF(ISNUMBER(FIND("/",AX16)),TRIM(MID(AX16,FIND("/",AX16)+1,20)),"")</f>
        <v/>
      </c>
    </row>
    <row r="44" spans="1:50" x14ac:dyDescent="0.25">
      <c r="A44" s="18" t="str">
        <f>IF($A$17="","",$A$17)</f>
        <v/>
      </c>
      <c r="C44" s="26" t="str">
        <f>IF(ISNUMBER(FIND("/",C17)),TRIM(MID(C17,FIND("/",C17)+1,20)),"")</f>
        <v/>
      </c>
      <c r="D44" s="26" t="str">
        <f>IF(ISNUMBER(FIND("/",D17)),TRIM(MID(D17,FIND("/",D17)+1,20)),"")</f>
        <v/>
      </c>
      <c r="E44" s="26" t="str">
        <f>IF(ISNUMBER(FIND("/",E17)),TRIM(MID(E17,FIND("/",E17)+1,20)),"")</f>
        <v/>
      </c>
      <c r="F44" s="26" t="str">
        <f>IF(ISNUMBER(FIND("/",F17)),TRIM(MID(F17,FIND("/",F17)+1,20)),"")</f>
        <v/>
      </c>
      <c r="G44" s="26" t="str">
        <f>IF(ISNUMBER(FIND("/",G17)),TRIM(MID(G17,FIND("/",G17)+1,20)),"")</f>
        <v/>
      </c>
      <c r="H44" s="26" t="str">
        <f>IF(ISNUMBER(FIND("/",H17)),TRIM(MID(H17,FIND("/",H17)+1,20)),"")</f>
        <v/>
      </c>
      <c r="I44" s="26" t="str">
        <f>IF(ISNUMBER(FIND("/",I17)),TRIM(MID(I17,FIND("/",I17)+1,20)),"")</f>
        <v/>
      </c>
      <c r="J44" s="26" t="str">
        <f>IF(ISNUMBER(FIND("/",J17)),TRIM(MID(J17,FIND("/",J17)+1,20)),"")</f>
        <v/>
      </c>
      <c r="K44" s="26" t="str">
        <f>IF(ISNUMBER(FIND("/",K17)),TRIM(MID(K17,FIND("/",K17)+1,20)),"")</f>
        <v/>
      </c>
      <c r="L44" s="26" t="str">
        <f>IF(ISNUMBER(FIND("/",L17)),TRIM(MID(L17,FIND("/",L17)+1,20)),"")</f>
        <v/>
      </c>
      <c r="M44" s="26" t="str">
        <f>IF(ISNUMBER(FIND("/",M17)),TRIM(MID(M17,FIND("/",M17)+1,20)),"")</f>
        <v/>
      </c>
      <c r="N44" s="26" t="str">
        <f>IF(ISNUMBER(FIND("/",N17)),TRIM(MID(N17,FIND("/",N17)+1,20)),"")</f>
        <v/>
      </c>
      <c r="O44" s="26" t="str">
        <f>IF(ISNUMBER(FIND("/",O17)),TRIM(MID(O17,FIND("/",O17)+1,20)),"")</f>
        <v/>
      </c>
      <c r="P44" s="26" t="str">
        <f>IF(ISNUMBER(FIND("/",P17)),TRIM(MID(P17,FIND("/",P17)+1,20)),"")</f>
        <v/>
      </c>
      <c r="Q44" s="26" t="str">
        <f>IF(ISNUMBER(FIND("/",Q17)),TRIM(MID(Q17,FIND("/",Q17)+1,20)),"")</f>
        <v/>
      </c>
      <c r="R44" s="26" t="str">
        <f>IF(ISNUMBER(FIND("/",R17)),TRIM(MID(R17,FIND("/",R17)+1,20)),"")</f>
        <v/>
      </c>
      <c r="S44" s="26" t="str">
        <f>IF(ISNUMBER(FIND("/",S17)),TRIM(MID(S17,FIND("/",S17)+1,20)),"")</f>
        <v/>
      </c>
      <c r="T44" s="26" t="str">
        <f>IF(ISNUMBER(FIND("/",T17)),TRIM(MID(T17,FIND("/",T17)+1,20)),"")</f>
        <v/>
      </c>
      <c r="U44" s="26" t="str">
        <f>IF(ISNUMBER(FIND("/",U17)),TRIM(MID(U17,FIND("/",U17)+1,20)),"")</f>
        <v/>
      </c>
      <c r="V44" s="26" t="str">
        <f>IF(ISNUMBER(FIND("/",V17)),TRIM(MID(V17,FIND("/",V17)+1,20)),"")</f>
        <v/>
      </c>
      <c r="W44" s="26" t="str">
        <f>IF(ISNUMBER(FIND("/",W17)),TRIM(MID(W17,FIND("/",W17)+1,20)),"")</f>
        <v/>
      </c>
      <c r="X44" s="26" t="str">
        <f>IF(ISNUMBER(FIND("/",X17)),TRIM(MID(X17,FIND("/",X17)+1,20)),"")</f>
        <v/>
      </c>
      <c r="Y44" s="26" t="str">
        <f>IF(ISNUMBER(FIND("/",Y17)),TRIM(MID(Y17,FIND("/",Y17)+1,20)),"")</f>
        <v/>
      </c>
      <c r="Z44" s="26" t="str">
        <f>IF(ISNUMBER(FIND("/",Z17)),TRIM(MID(Z17,FIND("/",Z17)+1,20)),"")</f>
        <v/>
      </c>
      <c r="AA44" s="26" t="str">
        <f>IF(ISNUMBER(FIND("/",AA17)),TRIM(MID(AA17,FIND("/",AA17)+1,20)),"")</f>
        <v/>
      </c>
      <c r="AB44" s="26" t="str">
        <f>IF(ISNUMBER(FIND("/",AB17)),TRIM(MID(AB17,FIND("/",AB17)+1,20)),"")</f>
        <v/>
      </c>
      <c r="AC44" s="26" t="str">
        <f>IF(ISNUMBER(FIND("/",AC17)),TRIM(MID(AC17,FIND("/",AC17)+1,20)),"")</f>
        <v/>
      </c>
      <c r="AD44" s="26" t="str">
        <f>IF(ISNUMBER(FIND("/",AD17)),TRIM(MID(AD17,FIND("/",AD17)+1,20)),"")</f>
        <v/>
      </c>
      <c r="AE44" s="26" t="str">
        <f>IF(ISNUMBER(FIND("/",AE17)),TRIM(MID(AE17,FIND("/",AE17)+1,20)),"")</f>
        <v/>
      </c>
      <c r="AF44" s="26" t="str">
        <f>IF(ISNUMBER(FIND("/",AF17)),TRIM(MID(AF17,FIND("/",AF17)+1,20)),"")</f>
        <v/>
      </c>
      <c r="AG44" s="26" t="str">
        <f>IF(ISNUMBER(FIND("/",AG17)),TRIM(MID(AG17,FIND("/",AG17)+1,20)),"")</f>
        <v/>
      </c>
      <c r="AH44" s="26" t="str">
        <f>IF(ISNUMBER(FIND("/",AH17)),TRIM(MID(AH17,FIND("/",AH17)+1,20)),"")</f>
        <v/>
      </c>
      <c r="AI44" s="26" t="str">
        <f>IF(ISNUMBER(FIND("/",AI17)),TRIM(MID(AI17,FIND("/",AI17)+1,20)),"")</f>
        <v/>
      </c>
      <c r="AJ44" s="26" t="str">
        <f>IF(ISNUMBER(FIND("/",AJ17)),TRIM(MID(AJ17,FIND("/",AJ17)+1,20)),"")</f>
        <v/>
      </c>
      <c r="AK44" s="26" t="str">
        <f>IF(ISNUMBER(FIND("/",AK17)),TRIM(MID(AK17,FIND("/",AK17)+1,20)),"")</f>
        <v/>
      </c>
      <c r="AL44" s="26" t="str">
        <f>IF(ISNUMBER(FIND("/",AL17)),TRIM(MID(AL17,FIND("/",AL17)+1,20)),"")</f>
        <v/>
      </c>
      <c r="AM44" s="26" t="str">
        <f>IF(ISNUMBER(FIND("/",AM17)),TRIM(MID(AM17,FIND("/",AM17)+1,20)),"")</f>
        <v/>
      </c>
      <c r="AN44" s="26" t="str">
        <f>IF(ISNUMBER(FIND("/",AN17)),TRIM(MID(AN17,FIND("/",AN17)+1,20)),"")</f>
        <v/>
      </c>
      <c r="AO44" s="26" t="str">
        <f>IF(ISNUMBER(FIND("/",AO17)),TRIM(MID(AO17,FIND("/",AO17)+1,20)),"")</f>
        <v/>
      </c>
      <c r="AP44" s="26" t="str">
        <f>IF(ISNUMBER(FIND("/",AP17)),TRIM(MID(AP17,FIND("/",AP17)+1,20)),"")</f>
        <v/>
      </c>
      <c r="AQ44" s="26" t="str">
        <f>IF(ISNUMBER(FIND("/",AQ17)),TRIM(MID(AQ17,FIND("/",AQ17)+1,20)),"")</f>
        <v/>
      </c>
      <c r="AR44" s="26" t="str">
        <f>IF(ISNUMBER(FIND("/",AR17)),TRIM(MID(AR17,FIND("/",AR17)+1,20)),"")</f>
        <v/>
      </c>
      <c r="AS44" s="26" t="str">
        <f>IF(ISNUMBER(FIND("/",AS17)),TRIM(MID(AS17,FIND("/",AS17)+1,20)),"")</f>
        <v/>
      </c>
      <c r="AT44" s="26" t="str">
        <f>IF(ISNUMBER(FIND("/",AT17)),TRIM(MID(AT17,FIND("/",AT17)+1,20)),"")</f>
        <v/>
      </c>
      <c r="AU44" s="26" t="str">
        <f>IF(ISNUMBER(FIND("/",AU17)),TRIM(MID(AU17,FIND("/",AU17)+1,20)),"")</f>
        <v/>
      </c>
      <c r="AV44" s="26" t="str">
        <f>IF(ISNUMBER(FIND("/",AV17)),TRIM(MID(AV17,FIND("/",AV17)+1,20)),"")</f>
        <v/>
      </c>
      <c r="AW44" s="26" t="str">
        <f>IF(ISNUMBER(FIND("/",AW17)),TRIM(MID(AW17,FIND("/",AW17)+1,20)),"")</f>
        <v/>
      </c>
      <c r="AX44" s="26" t="str">
        <f>IF(ISNUMBER(FIND("/",AX17)),TRIM(MID(AX17,FIND("/",AX17)+1,20)),"")</f>
        <v/>
      </c>
    </row>
    <row r="45" spans="1:50" x14ac:dyDescent="0.25">
      <c r="A45" s="18" t="str">
        <f>IF($A$18="","",$A$18)</f>
        <v/>
      </c>
      <c r="C45" s="26" t="str">
        <f>IF(ISNUMBER(FIND("/",C18)),TRIM(MID(C18,FIND("/",C18)+1,20)),"")</f>
        <v/>
      </c>
      <c r="D45" s="26" t="str">
        <f>IF(ISNUMBER(FIND("/",D18)),TRIM(MID(D18,FIND("/",D18)+1,20)),"")</f>
        <v/>
      </c>
      <c r="E45" s="26" t="str">
        <f>IF(ISNUMBER(FIND("/",E18)),TRIM(MID(E18,FIND("/",E18)+1,20)),"")</f>
        <v/>
      </c>
      <c r="F45" s="26" t="str">
        <f>IF(ISNUMBER(FIND("/",F18)),TRIM(MID(F18,FIND("/",F18)+1,20)),"")</f>
        <v/>
      </c>
      <c r="G45" s="26" t="str">
        <f>IF(ISNUMBER(FIND("/",G18)),TRIM(MID(G18,FIND("/",G18)+1,20)),"")</f>
        <v/>
      </c>
      <c r="H45" s="26" t="str">
        <f>IF(ISNUMBER(FIND("/",H18)),TRIM(MID(H18,FIND("/",H18)+1,20)),"")</f>
        <v/>
      </c>
      <c r="I45" s="26" t="str">
        <f>IF(ISNUMBER(FIND("/",I18)),TRIM(MID(I18,FIND("/",I18)+1,20)),"")</f>
        <v/>
      </c>
      <c r="J45" s="26" t="str">
        <f>IF(ISNUMBER(FIND("/",J18)),TRIM(MID(J18,FIND("/",J18)+1,20)),"")</f>
        <v/>
      </c>
      <c r="K45" s="26" t="str">
        <f>IF(ISNUMBER(FIND("/",K18)),TRIM(MID(K18,FIND("/",K18)+1,20)),"")</f>
        <v/>
      </c>
      <c r="L45" s="26" t="str">
        <f>IF(ISNUMBER(FIND("/",L18)),TRIM(MID(L18,FIND("/",L18)+1,20)),"")</f>
        <v/>
      </c>
      <c r="M45" s="26" t="str">
        <f>IF(ISNUMBER(FIND("/",M18)),TRIM(MID(M18,FIND("/",M18)+1,20)),"")</f>
        <v/>
      </c>
      <c r="N45" s="26" t="str">
        <f>IF(ISNUMBER(FIND("/",N18)),TRIM(MID(N18,FIND("/",N18)+1,20)),"")</f>
        <v/>
      </c>
      <c r="O45" s="26" t="str">
        <f>IF(ISNUMBER(FIND("/",O18)),TRIM(MID(O18,FIND("/",O18)+1,20)),"")</f>
        <v/>
      </c>
      <c r="P45" s="26" t="str">
        <f>IF(ISNUMBER(FIND("/",P18)),TRIM(MID(P18,FIND("/",P18)+1,20)),"")</f>
        <v/>
      </c>
      <c r="Q45" s="26" t="str">
        <f>IF(ISNUMBER(FIND("/",Q18)),TRIM(MID(Q18,FIND("/",Q18)+1,20)),"")</f>
        <v/>
      </c>
      <c r="R45" s="26" t="str">
        <f>IF(ISNUMBER(FIND("/",R18)),TRIM(MID(R18,FIND("/",R18)+1,20)),"")</f>
        <v/>
      </c>
      <c r="S45" s="26" t="str">
        <f>IF(ISNUMBER(FIND("/",S18)),TRIM(MID(S18,FIND("/",S18)+1,20)),"")</f>
        <v/>
      </c>
      <c r="T45" s="26" t="str">
        <f>IF(ISNUMBER(FIND("/",T18)),TRIM(MID(T18,FIND("/",T18)+1,20)),"")</f>
        <v/>
      </c>
      <c r="U45" s="26" t="str">
        <f>IF(ISNUMBER(FIND("/",U18)),TRIM(MID(U18,FIND("/",U18)+1,20)),"")</f>
        <v/>
      </c>
      <c r="V45" s="26" t="str">
        <f>IF(ISNUMBER(FIND("/",V18)),TRIM(MID(V18,FIND("/",V18)+1,20)),"")</f>
        <v/>
      </c>
      <c r="W45" s="26" t="str">
        <f>IF(ISNUMBER(FIND("/",W18)),TRIM(MID(W18,FIND("/",W18)+1,20)),"")</f>
        <v/>
      </c>
      <c r="X45" s="26" t="str">
        <f>IF(ISNUMBER(FIND("/",X18)),TRIM(MID(X18,FIND("/",X18)+1,20)),"")</f>
        <v/>
      </c>
      <c r="Y45" s="26" t="str">
        <f>IF(ISNUMBER(FIND("/",Y18)),TRIM(MID(Y18,FIND("/",Y18)+1,20)),"")</f>
        <v/>
      </c>
      <c r="Z45" s="26" t="str">
        <f>IF(ISNUMBER(FIND("/",Z18)),TRIM(MID(Z18,FIND("/",Z18)+1,20)),"")</f>
        <v/>
      </c>
      <c r="AA45" s="26" t="str">
        <f>IF(ISNUMBER(FIND("/",AA18)),TRIM(MID(AA18,FIND("/",AA18)+1,20)),"")</f>
        <v/>
      </c>
      <c r="AB45" s="26" t="str">
        <f>IF(ISNUMBER(FIND("/",AB18)),TRIM(MID(AB18,FIND("/",AB18)+1,20)),"")</f>
        <v/>
      </c>
      <c r="AC45" s="26" t="str">
        <f>IF(ISNUMBER(FIND("/",AC18)),TRIM(MID(AC18,FIND("/",AC18)+1,20)),"")</f>
        <v/>
      </c>
      <c r="AD45" s="26" t="str">
        <f>IF(ISNUMBER(FIND("/",AD18)),TRIM(MID(AD18,FIND("/",AD18)+1,20)),"")</f>
        <v/>
      </c>
      <c r="AE45" s="26" t="str">
        <f>IF(ISNUMBER(FIND("/",AE18)),TRIM(MID(AE18,FIND("/",AE18)+1,20)),"")</f>
        <v/>
      </c>
      <c r="AF45" s="26" t="str">
        <f>IF(ISNUMBER(FIND("/",AF18)),TRIM(MID(AF18,FIND("/",AF18)+1,20)),"")</f>
        <v/>
      </c>
      <c r="AG45" s="26" t="str">
        <f>IF(ISNUMBER(FIND("/",AG18)),TRIM(MID(AG18,FIND("/",AG18)+1,20)),"")</f>
        <v/>
      </c>
      <c r="AH45" s="26" t="str">
        <f>IF(ISNUMBER(FIND("/",AH18)),TRIM(MID(AH18,FIND("/",AH18)+1,20)),"")</f>
        <v/>
      </c>
      <c r="AI45" s="26" t="str">
        <f>IF(ISNUMBER(FIND("/",AI18)),TRIM(MID(AI18,FIND("/",AI18)+1,20)),"")</f>
        <v/>
      </c>
      <c r="AJ45" s="26" t="str">
        <f>IF(ISNUMBER(FIND("/",AJ18)),TRIM(MID(AJ18,FIND("/",AJ18)+1,20)),"")</f>
        <v/>
      </c>
      <c r="AK45" s="26" t="str">
        <f>IF(ISNUMBER(FIND("/",AK18)),TRIM(MID(AK18,FIND("/",AK18)+1,20)),"")</f>
        <v/>
      </c>
      <c r="AL45" s="26" t="str">
        <f>IF(ISNUMBER(FIND("/",AL18)),TRIM(MID(AL18,FIND("/",AL18)+1,20)),"")</f>
        <v/>
      </c>
      <c r="AM45" s="26" t="str">
        <f>IF(ISNUMBER(FIND("/",AM18)),TRIM(MID(AM18,FIND("/",AM18)+1,20)),"")</f>
        <v/>
      </c>
      <c r="AN45" s="26" t="str">
        <f>IF(ISNUMBER(FIND("/",AN18)),TRIM(MID(AN18,FIND("/",AN18)+1,20)),"")</f>
        <v/>
      </c>
      <c r="AO45" s="26" t="str">
        <f>IF(ISNUMBER(FIND("/",AO18)),TRIM(MID(AO18,FIND("/",AO18)+1,20)),"")</f>
        <v/>
      </c>
      <c r="AP45" s="26" t="str">
        <f>IF(ISNUMBER(FIND("/",AP18)),TRIM(MID(AP18,FIND("/",AP18)+1,20)),"")</f>
        <v/>
      </c>
      <c r="AQ45" s="26" t="str">
        <f>IF(ISNUMBER(FIND("/",AQ18)),TRIM(MID(AQ18,FIND("/",AQ18)+1,20)),"")</f>
        <v/>
      </c>
      <c r="AR45" s="26" t="str">
        <f>IF(ISNUMBER(FIND("/",AR18)),TRIM(MID(AR18,FIND("/",AR18)+1,20)),"")</f>
        <v/>
      </c>
      <c r="AS45" s="26" t="str">
        <f>IF(ISNUMBER(FIND("/",AS18)),TRIM(MID(AS18,FIND("/",AS18)+1,20)),"")</f>
        <v/>
      </c>
      <c r="AT45" s="26" t="str">
        <f>IF(ISNUMBER(FIND("/",AT18)),TRIM(MID(AT18,FIND("/",AT18)+1,20)),"")</f>
        <v/>
      </c>
      <c r="AU45" s="26" t="str">
        <f>IF(ISNUMBER(FIND("/",AU18)),TRIM(MID(AU18,FIND("/",AU18)+1,20)),"")</f>
        <v/>
      </c>
      <c r="AV45" s="26" t="str">
        <f>IF(ISNUMBER(FIND("/",AV18)),TRIM(MID(AV18,FIND("/",AV18)+1,20)),"")</f>
        <v/>
      </c>
      <c r="AW45" s="26" t="str">
        <f>IF(ISNUMBER(FIND("/",AW18)),TRIM(MID(AW18,FIND("/",AW18)+1,20)),"")</f>
        <v/>
      </c>
      <c r="AX45" s="26" t="str">
        <f>IF(ISNUMBER(FIND("/",AX18)),TRIM(MID(AX18,FIND("/",AX18)+1,20)),"")</f>
        <v/>
      </c>
    </row>
    <row r="46" spans="1:50" x14ac:dyDescent="0.25">
      <c r="A46" s="18" t="str">
        <f>IF($A$19="","",$A$19)</f>
        <v/>
      </c>
      <c r="C46" s="26" t="str">
        <f>IF(ISNUMBER(FIND("/",C19)),TRIM(MID(C19,FIND("/",C19)+1,20)),"")</f>
        <v/>
      </c>
      <c r="D46" s="26" t="str">
        <f>IF(ISNUMBER(FIND("/",D19)),TRIM(MID(D19,FIND("/",D19)+1,20)),"")</f>
        <v/>
      </c>
      <c r="E46" s="26" t="str">
        <f>IF(ISNUMBER(FIND("/",E19)),TRIM(MID(E19,FIND("/",E19)+1,20)),"")</f>
        <v/>
      </c>
      <c r="F46" s="26" t="str">
        <f>IF(ISNUMBER(FIND("/",F19)),TRIM(MID(F19,FIND("/",F19)+1,20)),"")</f>
        <v/>
      </c>
      <c r="G46" s="26" t="str">
        <f>IF(ISNUMBER(FIND("/",G19)),TRIM(MID(G19,FIND("/",G19)+1,20)),"")</f>
        <v/>
      </c>
      <c r="H46" s="26" t="str">
        <f>IF(ISNUMBER(FIND("/",H19)),TRIM(MID(H19,FIND("/",H19)+1,20)),"")</f>
        <v/>
      </c>
      <c r="I46" s="26" t="str">
        <f>IF(ISNUMBER(FIND("/",I19)),TRIM(MID(I19,FIND("/",I19)+1,20)),"")</f>
        <v/>
      </c>
      <c r="J46" s="26" t="str">
        <f>IF(ISNUMBER(FIND("/",J19)),TRIM(MID(J19,FIND("/",J19)+1,20)),"")</f>
        <v/>
      </c>
      <c r="K46" s="26" t="str">
        <f>IF(ISNUMBER(FIND("/",K19)),TRIM(MID(K19,FIND("/",K19)+1,20)),"")</f>
        <v/>
      </c>
      <c r="L46" s="26" t="str">
        <f>IF(ISNUMBER(FIND("/",L19)),TRIM(MID(L19,FIND("/",L19)+1,20)),"")</f>
        <v/>
      </c>
      <c r="M46" s="26" t="str">
        <f>IF(ISNUMBER(FIND("/",M19)),TRIM(MID(M19,FIND("/",M19)+1,20)),"")</f>
        <v/>
      </c>
      <c r="N46" s="26" t="str">
        <f>IF(ISNUMBER(FIND("/",N19)),TRIM(MID(N19,FIND("/",N19)+1,20)),"")</f>
        <v/>
      </c>
      <c r="O46" s="26" t="str">
        <f>IF(ISNUMBER(FIND("/",O19)),TRIM(MID(O19,FIND("/",O19)+1,20)),"")</f>
        <v/>
      </c>
      <c r="P46" s="26" t="str">
        <f>IF(ISNUMBER(FIND("/",P19)),TRIM(MID(P19,FIND("/",P19)+1,20)),"")</f>
        <v/>
      </c>
      <c r="Q46" s="26" t="str">
        <f>IF(ISNUMBER(FIND("/",Q19)),TRIM(MID(Q19,FIND("/",Q19)+1,20)),"")</f>
        <v/>
      </c>
      <c r="R46" s="26" t="str">
        <f>IF(ISNUMBER(FIND("/",R19)),TRIM(MID(R19,FIND("/",R19)+1,20)),"")</f>
        <v/>
      </c>
      <c r="S46" s="26" t="str">
        <f>IF(ISNUMBER(FIND("/",S19)),TRIM(MID(S19,FIND("/",S19)+1,20)),"")</f>
        <v/>
      </c>
      <c r="T46" s="26" t="str">
        <f>IF(ISNUMBER(FIND("/",T19)),TRIM(MID(T19,FIND("/",T19)+1,20)),"")</f>
        <v/>
      </c>
      <c r="U46" s="26" t="str">
        <f>IF(ISNUMBER(FIND("/",U19)),TRIM(MID(U19,FIND("/",U19)+1,20)),"")</f>
        <v/>
      </c>
      <c r="V46" s="26" t="str">
        <f>IF(ISNUMBER(FIND("/",V19)),TRIM(MID(V19,FIND("/",V19)+1,20)),"")</f>
        <v/>
      </c>
      <c r="W46" s="26" t="str">
        <f>IF(ISNUMBER(FIND("/",W19)),TRIM(MID(W19,FIND("/",W19)+1,20)),"")</f>
        <v/>
      </c>
      <c r="X46" s="26" t="str">
        <f>IF(ISNUMBER(FIND("/",X19)),TRIM(MID(X19,FIND("/",X19)+1,20)),"")</f>
        <v/>
      </c>
      <c r="Y46" s="26" t="str">
        <f>IF(ISNUMBER(FIND("/",Y19)),TRIM(MID(Y19,FIND("/",Y19)+1,20)),"")</f>
        <v/>
      </c>
      <c r="Z46" s="26" t="str">
        <f>IF(ISNUMBER(FIND("/",Z19)),TRIM(MID(Z19,FIND("/",Z19)+1,20)),"")</f>
        <v/>
      </c>
      <c r="AA46" s="26" t="str">
        <f>IF(ISNUMBER(FIND("/",AA19)),TRIM(MID(AA19,FIND("/",AA19)+1,20)),"")</f>
        <v/>
      </c>
      <c r="AB46" s="26" t="str">
        <f>IF(ISNUMBER(FIND("/",AB19)),TRIM(MID(AB19,FIND("/",AB19)+1,20)),"")</f>
        <v/>
      </c>
      <c r="AC46" s="26" t="str">
        <f>IF(ISNUMBER(FIND("/",AC19)),TRIM(MID(AC19,FIND("/",AC19)+1,20)),"")</f>
        <v/>
      </c>
      <c r="AD46" s="26" t="str">
        <f>IF(ISNUMBER(FIND("/",AD19)),TRIM(MID(AD19,FIND("/",AD19)+1,20)),"")</f>
        <v/>
      </c>
      <c r="AE46" s="26" t="str">
        <f>IF(ISNUMBER(FIND("/",AE19)),TRIM(MID(AE19,FIND("/",AE19)+1,20)),"")</f>
        <v/>
      </c>
      <c r="AF46" s="26" t="str">
        <f>IF(ISNUMBER(FIND("/",AF19)),TRIM(MID(AF19,FIND("/",AF19)+1,20)),"")</f>
        <v/>
      </c>
      <c r="AG46" s="26" t="str">
        <f>IF(ISNUMBER(FIND("/",AG19)),TRIM(MID(AG19,FIND("/",AG19)+1,20)),"")</f>
        <v/>
      </c>
      <c r="AH46" s="26" t="str">
        <f>IF(ISNUMBER(FIND("/",AH19)),TRIM(MID(AH19,FIND("/",AH19)+1,20)),"")</f>
        <v/>
      </c>
      <c r="AI46" s="26" t="str">
        <f>IF(ISNUMBER(FIND("/",AI19)),TRIM(MID(AI19,FIND("/",AI19)+1,20)),"")</f>
        <v/>
      </c>
      <c r="AJ46" s="26" t="str">
        <f>IF(ISNUMBER(FIND("/",AJ19)),TRIM(MID(AJ19,FIND("/",AJ19)+1,20)),"")</f>
        <v/>
      </c>
      <c r="AK46" s="26" t="str">
        <f>IF(ISNUMBER(FIND("/",AK19)),TRIM(MID(AK19,FIND("/",AK19)+1,20)),"")</f>
        <v/>
      </c>
      <c r="AL46" s="26" t="str">
        <f>IF(ISNUMBER(FIND("/",AL19)),TRIM(MID(AL19,FIND("/",AL19)+1,20)),"")</f>
        <v/>
      </c>
      <c r="AM46" s="26" t="str">
        <f>IF(ISNUMBER(FIND("/",AM19)),TRIM(MID(AM19,FIND("/",AM19)+1,20)),"")</f>
        <v/>
      </c>
      <c r="AN46" s="26" t="str">
        <f>IF(ISNUMBER(FIND("/",AN19)),TRIM(MID(AN19,FIND("/",AN19)+1,20)),"")</f>
        <v/>
      </c>
      <c r="AO46" s="26" t="str">
        <f>IF(ISNUMBER(FIND("/",AO19)),TRIM(MID(AO19,FIND("/",AO19)+1,20)),"")</f>
        <v/>
      </c>
      <c r="AP46" s="26" t="str">
        <f>IF(ISNUMBER(FIND("/",AP19)),TRIM(MID(AP19,FIND("/",AP19)+1,20)),"")</f>
        <v/>
      </c>
      <c r="AQ46" s="26" t="str">
        <f>IF(ISNUMBER(FIND("/",AQ19)),TRIM(MID(AQ19,FIND("/",AQ19)+1,20)),"")</f>
        <v/>
      </c>
      <c r="AR46" s="26" t="str">
        <f>IF(ISNUMBER(FIND("/",AR19)),TRIM(MID(AR19,FIND("/",AR19)+1,20)),"")</f>
        <v/>
      </c>
      <c r="AS46" s="26" t="str">
        <f>IF(ISNUMBER(FIND("/",AS19)),TRIM(MID(AS19,FIND("/",AS19)+1,20)),"")</f>
        <v/>
      </c>
      <c r="AT46" s="26" t="str">
        <f>IF(ISNUMBER(FIND("/",AT19)),TRIM(MID(AT19,FIND("/",AT19)+1,20)),"")</f>
        <v/>
      </c>
      <c r="AU46" s="26" t="str">
        <f>IF(ISNUMBER(FIND("/",AU19)),TRIM(MID(AU19,FIND("/",AU19)+1,20)),"")</f>
        <v/>
      </c>
      <c r="AV46" s="26" t="str">
        <f>IF(ISNUMBER(FIND("/",AV19)),TRIM(MID(AV19,FIND("/",AV19)+1,20)),"")</f>
        <v/>
      </c>
      <c r="AW46" s="26" t="str">
        <f>IF(ISNUMBER(FIND("/",AW19)),TRIM(MID(AW19,FIND("/",AW19)+1,20)),"")</f>
        <v/>
      </c>
      <c r="AX46" s="26" t="str">
        <f>IF(ISNUMBER(FIND("/",AX19)),TRIM(MID(AX19,FIND("/",AX19)+1,20)),"")</f>
        <v/>
      </c>
    </row>
    <row r="47" spans="1:50" x14ac:dyDescent="0.25">
      <c r="A47" s="18" t="str">
        <f>IF($A$20="","",$A$20)</f>
        <v/>
      </c>
      <c r="C47" s="26" t="str">
        <f>IF(ISNUMBER(FIND("/",C20)),TRIM(MID(C20,FIND("/",C20)+1,20)),"")</f>
        <v/>
      </c>
      <c r="D47" s="26" t="str">
        <f>IF(ISNUMBER(FIND("/",D20)),TRIM(MID(D20,FIND("/",D20)+1,20)),"")</f>
        <v/>
      </c>
      <c r="E47" s="26" t="str">
        <f>IF(ISNUMBER(FIND("/",E20)),TRIM(MID(E20,FIND("/",E20)+1,20)),"")</f>
        <v/>
      </c>
      <c r="F47" s="26" t="str">
        <f>IF(ISNUMBER(FIND("/",F20)),TRIM(MID(F20,FIND("/",F20)+1,20)),"")</f>
        <v/>
      </c>
      <c r="G47" s="26" t="str">
        <f>IF(ISNUMBER(FIND("/",G20)),TRIM(MID(G20,FIND("/",G20)+1,20)),"")</f>
        <v/>
      </c>
      <c r="H47" s="26" t="str">
        <f>IF(ISNUMBER(FIND("/",H20)),TRIM(MID(H20,FIND("/",H20)+1,20)),"")</f>
        <v/>
      </c>
      <c r="I47" s="26" t="str">
        <f>IF(ISNUMBER(FIND("/",I20)),TRIM(MID(I20,FIND("/",I20)+1,20)),"")</f>
        <v/>
      </c>
      <c r="J47" s="26" t="str">
        <f>IF(ISNUMBER(FIND("/",J20)),TRIM(MID(J20,FIND("/",J20)+1,20)),"")</f>
        <v/>
      </c>
      <c r="K47" s="26" t="str">
        <f>IF(ISNUMBER(FIND("/",K20)),TRIM(MID(K20,FIND("/",K20)+1,20)),"")</f>
        <v/>
      </c>
      <c r="L47" s="26" t="str">
        <f>IF(ISNUMBER(FIND("/",L20)),TRIM(MID(L20,FIND("/",L20)+1,20)),"")</f>
        <v/>
      </c>
      <c r="M47" s="26" t="str">
        <f>IF(ISNUMBER(FIND("/",M20)),TRIM(MID(M20,FIND("/",M20)+1,20)),"")</f>
        <v/>
      </c>
      <c r="N47" s="26" t="str">
        <f>IF(ISNUMBER(FIND("/",N20)),TRIM(MID(N20,FIND("/",N20)+1,20)),"")</f>
        <v/>
      </c>
      <c r="O47" s="26" t="str">
        <f>IF(ISNUMBER(FIND("/",O20)),TRIM(MID(O20,FIND("/",O20)+1,20)),"")</f>
        <v/>
      </c>
      <c r="P47" s="26" t="str">
        <f>IF(ISNUMBER(FIND("/",P20)),TRIM(MID(P20,FIND("/",P20)+1,20)),"")</f>
        <v/>
      </c>
      <c r="Q47" s="26" t="str">
        <f>IF(ISNUMBER(FIND("/",Q20)),TRIM(MID(Q20,FIND("/",Q20)+1,20)),"")</f>
        <v/>
      </c>
      <c r="R47" s="26" t="str">
        <f>IF(ISNUMBER(FIND("/",R20)),TRIM(MID(R20,FIND("/",R20)+1,20)),"")</f>
        <v/>
      </c>
      <c r="S47" s="26" t="str">
        <f>IF(ISNUMBER(FIND("/",S20)),TRIM(MID(S20,FIND("/",S20)+1,20)),"")</f>
        <v/>
      </c>
      <c r="T47" s="26" t="str">
        <f>IF(ISNUMBER(FIND("/",T20)),TRIM(MID(T20,FIND("/",T20)+1,20)),"")</f>
        <v/>
      </c>
      <c r="U47" s="26" t="str">
        <f>IF(ISNUMBER(FIND("/",U20)),TRIM(MID(U20,FIND("/",U20)+1,20)),"")</f>
        <v/>
      </c>
      <c r="V47" s="26" t="str">
        <f>IF(ISNUMBER(FIND("/",V20)),TRIM(MID(V20,FIND("/",V20)+1,20)),"")</f>
        <v/>
      </c>
      <c r="W47" s="26" t="str">
        <f>IF(ISNUMBER(FIND("/",W20)),TRIM(MID(W20,FIND("/",W20)+1,20)),"")</f>
        <v/>
      </c>
      <c r="X47" s="26" t="str">
        <f>IF(ISNUMBER(FIND("/",X20)),TRIM(MID(X20,FIND("/",X20)+1,20)),"")</f>
        <v/>
      </c>
      <c r="Y47" s="26" t="str">
        <f>IF(ISNUMBER(FIND("/",Y20)),TRIM(MID(Y20,FIND("/",Y20)+1,20)),"")</f>
        <v/>
      </c>
      <c r="Z47" s="26" t="str">
        <f>IF(ISNUMBER(FIND("/",Z20)),TRIM(MID(Z20,FIND("/",Z20)+1,20)),"")</f>
        <v/>
      </c>
      <c r="AA47" s="26" t="str">
        <f>IF(ISNUMBER(FIND("/",AA20)),TRIM(MID(AA20,FIND("/",AA20)+1,20)),"")</f>
        <v/>
      </c>
      <c r="AB47" s="26" t="str">
        <f>IF(ISNUMBER(FIND("/",AB20)),TRIM(MID(AB20,FIND("/",AB20)+1,20)),"")</f>
        <v/>
      </c>
      <c r="AC47" s="26" t="str">
        <f>IF(ISNUMBER(FIND("/",AC20)),TRIM(MID(AC20,FIND("/",AC20)+1,20)),"")</f>
        <v/>
      </c>
      <c r="AD47" s="26" t="str">
        <f>IF(ISNUMBER(FIND("/",AD20)),TRIM(MID(AD20,FIND("/",AD20)+1,20)),"")</f>
        <v/>
      </c>
      <c r="AE47" s="26" t="str">
        <f>IF(ISNUMBER(FIND("/",AE20)),TRIM(MID(AE20,FIND("/",AE20)+1,20)),"")</f>
        <v/>
      </c>
      <c r="AF47" s="26" t="str">
        <f>IF(ISNUMBER(FIND("/",AF20)),TRIM(MID(AF20,FIND("/",AF20)+1,20)),"")</f>
        <v/>
      </c>
      <c r="AG47" s="26" t="str">
        <f>IF(ISNUMBER(FIND("/",AG20)),TRIM(MID(AG20,FIND("/",AG20)+1,20)),"")</f>
        <v/>
      </c>
      <c r="AH47" s="26" t="str">
        <f>IF(ISNUMBER(FIND("/",AH20)),TRIM(MID(AH20,FIND("/",AH20)+1,20)),"")</f>
        <v/>
      </c>
      <c r="AI47" s="26" t="str">
        <f>IF(ISNUMBER(FIND("/",AI20)),TRIM(MID(AI20,FIND("/",AI20)+1,20)),"")</f>
        <v/>
      </c>
      <c r="AJ47" s="26" t="str">
        <f>IF(ISNUMBER(FIND("/",AJ20)),TRIM(MID(AJ20,FIND("/",AJ20)+1,20)),"")</f>
        <v/>
      </c>
      <c r="AK47" s="26" t="str">
        <f>IF(ISNUMBER(FIND("/",AK20)),TRIM(MID(AK20,FIND("/",AK20)+1,20)),"")</f>
        <v/>
      </c>
      <c r="AL47" s="26" t="str">
        <f>IF(ISNUMBER(FIND("/",AL20)),TRIM(MID(AL20,FIND("/",AL20)+1,20)),"")</f>
        <v/>
      </c>
      <c r="AM47" s="26" t="str">
        <f>IF(ISNUMBER(FIND("/",AM20)),TRIM(MID(AM20,FIND("/",AM20)+1,20)),"")</f>
        <v/>
      </c>
      <c r="AN47" s="26" t="str">
        <f>IF(ISNUMBER(FIND("/",AN20)),TRIM(MID(AN20,FIND("/",AN20)+1,20)),"")</f>
        <v/>
      </c>
      <c r="AO47" s="26" t="str">
        <f>IF(ISNUMBER(FIND("/",AO20)),TRIM(MID(AO20,FIND("/",AO20)+1,20)),"")</f>
        <v/>
      </c>
      <c r="AP47" s="26" t="str">
        <f>IF(ISNUMBER(FIND("/",AP20)),TRIM(MID(AP20,FIND("/",AP20)+1,20)),"")</f>
        <v/>
      </c>
      <c r="AQ47" s="26" t="str">
        <f>IF(ISNUMBER(FIND("/",AQ20)),TRIM(MID(AQ20,FIND("/",AQ20)+1,20)),"")</f>
        <v/>
      </c>
      <c r="AR47" s="26" t="str">
        <f>IF(ISNUMBER(FIND("/",AR20)),TRIM(MID(AR20,FIND("/",AR20)+1,20)),"")</f>
        <v/>
      </c>
      <c r="AS47" s="26" t="str">
        <f>IF(ISNUMBER(FIND("/",AS20)),TRIM(MID(AS20,FIND("/",AS20)+1,20)),"")</f>
        <v/>
      </c>
      <c r="AT47" s="26" t="str">
        <f>IF(ISNUMBER(FIND("/",AT20)),TRIM(MID(AT20,FIND("/",AT20)+1,20)),"")</f>
        <v/>
      </c>
      <c r="AU47" s="26" t="str">
        <f>IF(ISNUMBER(FIND("/",AU20)),TRIM(MID(AU20,FIND("/",AU20)+1,20)),"")</f>
        <v/>
      </c>
      <c r="AV47" s="26" t="str">
        <f>IF(ISNUMBER(FIND("/",AV20)),TRIM(MID(AV20,FIND("/",AV20)+1,20)),"")</f>
        <v/>
      </c>
      <c r="AW47" s="26" t="str">
        <f>IF(ISNUMBER(FIND("/",AW20)),TRIM(MID(AW20,FIND("/",AW20)+1,20)),"")</f>
        <v/>
      </c>
      <c r="AX47" s="26" t="str">
        <f>IF(ISNUMBER(FIND("/",AX20)),TRIM(MID(AX20,FIND("/",AX20)+1,20)),"")</f>
        <v/>
      </c>
    </row>
    <row r="48" spans="1:50" x14ac:dyDescent="0.25">
      <c r="A48" s="18" t="str">
        <f>IF($A$21="","",$A$21)</f>
        <v/>
      </c>
      <c r="C48" s="26" t="str">
        <f>IF(ISNUMBER(FIND("/",C21)),TRIM(MID(C21,FIND("/",C21)+1,20)),"")</f>
        <v/>
      </c>
      <c r="D48" s="26" t="str">
        <f>IF(ISNUMBER(FIND("/",D21)),TRIM(MID(D21,FIND("/",D21)+1,20)),"")</f>
        <v/>
      </c>
      <c r="E48" s="26" t="str">
        <f>IF(ISNUMBER(FIND("/",E21)),TRIM(MID(E21,FIND("/",E21)+1,20)),"")</f>
        <v/>
      </c>
      <c r="F48" s="26" t="str">
        <f>IF(ISNUMBER(FIND("/",F21)),TRIM(MID(F21,FIND("/",F21)+1,20)),"")</f>
        <v/>
      </c>
      <c r="G48" s="26" t="str">
        <f>IF(ISNUMBER(FIND("/",G21)),TRIM(MID(G21,FIND("/",G21)+1,20)),"")</f>
        <v/>
      </c>
      <c r="H48" s="26" t="str">
        <f>IF(ISNUMBER(FIND("/",H21)),TRIM(MID(H21,FIND("/",H21)+1,20)),"")</f>
        <v/>
      </c>
      <c r="I48" s="26" t="str">
        <f>IF(ISNUMBER(FIND("/",I21)),TRIM(MID(I21,FIND("/",I21)+1,20)),"")</f>
        <v/>
      </c>
      <c r="J48" s="26" t="str">
        <f>IF(ISNUMBER(FIND("/",J21)),TRIM(MID(J21,FIND("/",J21)+1,20)),"")</f>
        <v/>
      </c>
      <c r="K48" s="26" t="str">
        <f>IF(ISNUMBER(FIND("/",K21)),TRIM(MID(K21,FIND("/",K21)+1,20)),"")</f>
        <v/>
      </c>
      <c r="L48" s="26" t="str">
        <f>IF(ISNUMBER(FIND("/",L21)),TRIM(MID(L21,FIND("/",L21)+1,20)),"")</f>
        <v/>
      </c>
      <c r="M48" s="26" t="str">
        <f>IF(ISNUMBER(FIND("/",M21)),TRIM(MID(M21,FIND("/",M21)+1,20)),"")</f>
        <v/>
      </c>
      <c r="N48" s="26" t="str">
        <f>IF(ISNUMBER(FIND("/",N21)),TRIM(MID(N21,FIND("/",N21)+1,20)),"")</f>
        <v/>
      </c>
      <c r="O48" s="26" t="str">
        <f>IF(ISNUMBER(FIND("/",O21)),TRIM(MID(O21,FIND("/",O21)+1,20)),"")</f>
        <v/>
      </c>
      <c r="P48" s="26" t="str">
        <f>IF(ISNUMBER(FIND("/",P21)),TRIM(MID(P21,FIND("/",P21)+1,20)),"")</f>
        <v/>
      </c>
      <c r="Q48" s="26" t="str">
        <f>IF(ISNUMBER(FIND("/",Q21)),TRIM(MID(Q21,FIND("/",Q21)+1,20)),"")</f>
        <v/>
      </c>
      <c r="R48" s="26" t="str">
        <f>IF(ISNUMBER(FIND("/",R21)),TRIM(MID(R21,FIND("/",R21)+1,20)),"")</f>
        <v/>
      </c>
      <c r="S48" s="26" t="str">
        <f>IF(ISNUMBER(FIND("/",S21)),TRIM(MID(S21,FIND("/",S21)+1,20)),"")</f>
        <v/>
      </c>
      <c r="T48" s="26" t="str">
        <f>IF(ISNUMBER(FIND("/",T21)),TRIM(MID(T21,FIND("/",T21)+1,20)),"")</f>
        <v/>
      </c>
      <c r="U48" s="26" t="str">
        <f>IF(ISNUMBER(FIND("/",U21)),TRIM(MID(U21,FIND("/",U21)+1,20)),"")</f>
        <v/>
      </c>
      <c r="V48" s="26" t="str">
        <f>IF(ISNUMBER(FIND("/",V21)),TRIM(MID(V21,FIND("/",V21)+1,20)),"")</f>
        <v/>
      </c>
      <c r="W48" s="26" t="str">
        <f>IF(ISNUMBER(FIND("/",W21)),TRIM(MID(W21,FIND("/",W21)+1,20)),"")</f>
        <v/>
      </c>
      <c r="X48" s="26" t="str">
        <f>IF(ISNUMBER(FIND("/",X21)),TRIM(MID(X21,FIND("/",X21)+1,20)),"")</f>
        <v/>
      </c>
      <c r="Y48" s="26" t="str">
        <f>IF(ISNUMBER(FIND("/",Y21)),TRIM(MID(Y21,FIND("/",Y21)+1,20)),"")</f>
        <v/>
      </c>
      <c r="Z48" s="26" t="str">
        <f>IF(ISNUMBER(FIND("/",Z21)),TRIM(MID(Z21,FIND("/",Z21)+1,20)),"")</f>
        <v/>
      </c>
      <c r="AA48" s="26" t="str">
        <f>IF(ISNUMBER(FIND("/",AA21)),TRIM(MID(AA21,FIND("/",AA21)+1,20)),"")</f>
        <v/>
      </c>
      <c r="AB48" s="26" t="str">
        <f>IF(ISNUMBER(FIND("/",AB21)),TRIM(MID(AB21,FIND("/",AB21)+1,20)),"")</f>
        <v/>
      </c>
      <c r="AC48" s="26" t="str">
        <f>IF(ISNUMBER(FIND("/",AC21)),TRIM(MID(AC21,FIND("/",AC21)+1,20)),"")</f>
        <v/>
      </c>
      <c r="AD48" s="26" t="str">
        <f>IF(ISNUMBER(FIND("/",AD21)),TRIM(MID(AD21,FIND("/",AD21)+1,20)),"")</f>
        <v/>
      </c>
      <c r="AE48" s="26" t="str">
        <f>IF(ISNUMBER(FIND("/",AE21)),TRIM(MID(AE21,FIND("/",AE21)+1,20)),"")</f>
        <v/>
      </c>
      <c r="AF48" s="26" t="str">
        <f>IF(ISNUMBER(FIND("/",AF21)),TRIM(MID(AF21,FIND("/",AF21)+1,20)),"")</f>
        <v/>
      </c>
      <c r="AG48" s="26" t="str">
        <f>IF(ISNUMBER(FIND("/",AG21)),TRIM(MID(AG21,FIND("/",AG21)+1,20)),"")</f>
        <v/>
      </c>
      <c r="AH48" s="26" t="str">
        <f>IF(ISNUMBER(FIND("/",AH21)),TRIM(MID(AH21,FIND("/",AH21)+1,20)),"")</f>
        <v/>
      </c>
      <c r="AI48" s="26" t="str">
        <f>IF(ISNUMBER(FIND("/",AI21)),TRIM(MID(AI21,FIND("/",AI21)+1,20)),"")</f>
        <v/>
      </c>
      <c r="AJ48" s="26" t="str">
        <f>IF(ISNUMBER(FIND("/",AJ21)),TRIM(MID(AJ21,FIND("/",AJ21)+1,20)),"")</f>
        <v/>
      </c>
      <c r="AK48" s="26" t="str">
        <f>IF(ISNUMBER(FIND("/",AK21)),TRIM(MID(AK21,FIND("/",AK21)+1,20)),"")</f>
        <v/>
      </c>
      <c r="AL48" s="26" t="str">
        <f>IF(ISNUMBER(FIND("/",AL21)),TRIM(MID(AL21,FIND("/",AL21)+1,20)),"")</f>
        <v/>
      </c>
      <c r="AM48" s="26" t="str">
        <f>IF(ISNUMBER(FIND("/",AM21)),TRIM(MID(AM21,FIND("/",AM21)+1,20)),"")</f>
        <v/>
      </c>
      <c r="AN48" s="26" t="str">
        <f>IF(ISNUMBER(FIND("/",AN21)),TRIM(MID(AN21,FIND("/",AN21)+1,20)),"")</f>
        <v/>
      </c>
      <c r="AO48" s="26" t="str">
        <f>IF(ISNUMBER(FIND("/",AO21)),TRIM(MID(AO21,FIND("/",AO21)+1,20)),"")</f>
        <v/>
      </c>
      <c r="AP48" s="26" t="str">
        <f>IF(ISNUMBER(FIND("/",AP21)),TRIM(MID(AP21,FIND("/",AP21)+1,20)),"")</f>
        <v/>
      </c>
      <c r="AQ48" s="26" t="str">
        <f>IF(ISNUMBER(FIND("/",AQ21)),TRIM(MID(AQ21,FIND("/",AQ21)+1,20)),"")</f>
        <v/>
      </c>
      <c r="AR48" s="26" t="str">
        <f>IF(ISNUMBER(FIND("/",AR21)),TRIM(MID(AR21,FIND("/",AR21)+1,20)),"")</f>
        <v/>
      </c>
      <c r="AS48" s="26" t="str">
        <f>IF(ISNUMBER(FIND("/",AS21)),TRIM(MID(AS21,FIND("/",AS21)+1,20)),"")</f>
        <v/>
      </c>
      <c r="AT48" s="26" t="str">
        <f>IF(ISNUMBER(FIND("/",AT21)),TRIM(MID(AT21,FIND("/",AT21)+1,20)),"")</f>
        <v/>
      </c>
      <c r="AU48" s="26" t="str">
        <f>IF(ISNUMBER(FIND("/",AU21)),TRIM(MID(AU21,FIND("/",AU21)+1,20)),"")</f>
        <v/>
      </c>
      <c r="AV48" s="26" t="str">
        <f>IF(ISNUMBER(FIND("/",AV21)),TRIM(MID(AV21,FIND("/",AV21)+1,20)),"")</f>
        <v/>
      </c>
      <c r="AW48" s="26" t="str">
        <f>IF(ISNUMBER(FIND("/",AW21)),TRIM(MID(AW21,FIND("/",AW21)+1,20)),"")</f>
        <v/>
      </c>
      <c r="AX48" s="26" t="str">
        <f>IF(ISNUMBER(FIND("/",AX21)),TRIM(MID(AX21,FIND("/",AX21)+1,20)),"")</f>
        <v/>
      </c>
    </row>
    <row r="49" spans="1:50" x14ac:dyDescent="0.25">
      <c r="A49" s="18" t="str">
        <f>IF($A$22="","",$A$22)</f>
        <v/>
      </c>
      <c r="C49" s="26" t="str">
        <f>IF(ISNUMBER(FIND("/",C22)),TRIM(MID(C22,FIND("/",C22)+1,20)),"")</f>
        <v/>
      </c>
      <c r="D49" s="26" t="str">
        <f>IF(ISNUMBER(FIND("/",D22)),TRIM(MID(D22,FIND("/",D22)+1,20)),"")</f>
        <v/>
      </c>
      <c r="E49" s="26" t="str">
        <f>IF(ISNUMBER(FIND("/",E22)),TRIM(MID(E22,FIND("/",E22)+1,20)),"")</f>
        <v/>
      </c>
      <c r="F49" s="26" t="str">
        <f>IF(ISNUMBER(FIND("/",F22)),TRIM(MID(F22,FIND("/",F22)+1,20)),"")</f>
        <v/>
      </c>
      <c r="G49" s="26" t="str">
        <f>IF(ISNUMBER(FIND("/",G22)),TRIM(MID(G22,FIND("/",G22)+1,20)),"")</f>
        <v/>
      </c>
      <c r="H49" s="26" t="str">
        <f>IF(ISNUMBER(FIND("/",H22)),TRIM(MID(H22,FIND("/",H22)+1,20)),"")</f>
        <v/>
      </c>
      <c r="I49" s="26" t="str">
        <f>IF(ISNUMBER(FIND("/",I22)),TRIM(MID(I22,FIND("/",I22)+1,20)),"")</f>
        <v/>
      </c>
      <c r="J49" s="26" t="str">
        <f>IF(ISNUMBER(FIND("/",J22)),TRIM(MID(J22,FIND("/",J22)+1,20)),"")</f>
        <v/>
      </c>
      <c r="K49" s="26" t="str">
        <f>IF(ISNUMBER(FIND("/",K22)),TRIM(MID(K22,FIND("/",K22)+1,20)),"")</f>
        <v/>
      </c>
      <c r="L49" s="26" t="str">
        <f>IF(ISNUMBER(FIND("/",L22)),TRIM(MID(L22,FIND("/",L22)+1,20)),"")</f>
        <v/>
      </c>
      <c r="M49" s="26" t="str">
        <f>IF(ISNUMBER(FIND("/",M22)),TRIM(MID(M22,FIND("/",M22)+1,20)),"")</f>
        <v/>
      </c>
      <c r="N49" s="26" t="str">
        <f>IF(ISNUMBER(FIND("/",N22)),TRIM(MID(N22,FIND("/",N22)+1,20)),"")</f>
        <v/>
      </c>
      <c r="O49" s="26" t="str">
        <f>IF(ISNUMBER(FIND("/",O22)),TRIM(MID(O22,FIND("/",O22)+1,20)),"")</f>
        <v/>
      </c>
      <c r="P49" s="26" t="str">
        <f>IF(ISNUMBER(FIND("/",P22)),TRIM(MID(P22,FIND("/",P22)+1,20)),"")</f>
        <v/>
      </c>
      <c r="Q49" s="26" t="str">
        <f>IF(ISNUMBER(FIND("/",Q22)),TRIM(MID(Q22,FIND("/",Q22)+1,20)),"")</f>
        <v/>
      </c>
      <c r="R49" s="26" t="str">
        <f>IF(ISNUMBER(FIND("/",R22)),TRIM(MID(R22,FIND("/",R22)+1,20)),"")</f>
        <v/>
      </c>
      <c r="S49" s="26" t="str">
        <f>IF(ISNUMBER(FIND("/",S22)),TRIM(MID(S22,FIND("/",S22)+1,20)),"")</f>
        <v/>
      </c>
      <c r="T49" s="26" t="str">
        <f>IF(ISNUMBER(FIND("/",T22)),TRIM(MID(T22,FIND("/",T22)+1,20)),"")</f>
        <v/>
      </c>
      <c r="U49" s="26" t="str">
        <f>IF(ISNUMBER(FIND("/",U22)),TRIM(MID(U22,FIND("/",U22)+1,20)),"")</f>
        <v/>
      </c>
      <c r="V49" s="26" t="str">
        <f>IF(ISNUMBER(FIND("/",V22)),TRIM(MID(V22,FIND("/",V22)+1,20)),"")</f>
        <v/>
      </c>
      <c r="W49" s="26" t="str">
        <f>IF(ISNUMBER(FIND("/",W22)),TRIM(MID(W22,FIND("/",W22)+1,20)),"")</f>
        <v/>
      </c>
      <c r="X49" s="26" t="str">
        <f>IF(ISNUMBER(FIND("/",X22)),TRIM(MID(X22,FIND("/",X22)+1,20)),"")</f>
        <v/>
      </c>
      <c r="Y49" s="26" t="str">
        <f>IF(ISNUMBER(FIND("/",Y22)),TRIM(MID(Y22,FIND("/",Y22)+1,20)),"")</f>
        <v/>
      </c>
      <c r="Z49" s="26" t="str">
        <f>IF(ISNUMBER(FIND("/",Z22)),TRIM(MID(Z22,FIND("/",Z22)+1,20)),"")</f>
        <v/>
      </c>
      <c r="AA49" s="26" t="str">
        <f>IF(ISNUMBER(FIND("/",AA22)),TRIM(MID(AA22,FIND("/",AA22)+1,20)),"")</f>
        <v/>
      </c>
      <c r="AB49" s="26" t="str">
        <f>IF(ISNUMBER(FIND("/",AB22)),TRIM(MID(AB22,FIND("/",AB22)+1,20)),"")</f>
        <v/>
      </c>
      <c r="AC49" s="26" t="str">
        <f>IF(ISNUMBER(FIND("/",AC22)),TRIM(MID(AC22,FIND("/",AC22)+1,20)),"")</f>
        <v/>
      </c>
      <c r="AD49" s="26" t="str">
        <f>IF(ISNUMBER(FIND("/",AD22)),TRIM(MID(AD22,FIND("/",AD22)+1,20)),"")</f>
        <v/>
      </c>
      <c r="AE49" s="26" t="str">
        <f>IF(ISNUMBER(FIND("/",AE22)),TRIM(MID(AE22,FIND("/",AE22)+1,20)),"")</f>
        <v/>
      </c>
      <c r="AF49" s="26" t="str">
        <f>IF(ISNUMBER(FIND("/",AF22)),TRIM(MID(AF22,FIND("/",AF22)+1,20)),"")</f>
        <v/>
      </c>
      <c r="AG49" s="26" t="str">
        <f>IF(ISNUMBER(FIND("/",AG22)),TRIM(MID(AG22,FIND("/",AG22)+1,20)),"")</f>
        <v/>
      </c>
      <c r="AH49" s="26" t="str">
        <f>IF(ISNUMBER(FIND("/",AH22)),TRIM(MID(AH22,FIND("/",AH22)+1,20)),"")</f>
        <v/>
      </c>
      <c r="AI49" s="26" t="str">
        <f>IF(ISNUMBER(FIND("/",AI22)),TRIM(MID(AI22,FIND("/",AI22)+1,20)),"")</f>
        <v/>
      </c>
      <c r="AJ49" s="26" t="str">
        <f>IF(ISNUMBER(FIND("/",AJ22)),TRIM(MID(AJ22,FIND("/",AJ22)+1,20)),"")</f>
        <v/>
      </c>
      <c r="AK49" s="26" t="str">
        <f>IF(ISNUMBER(FIND("/",AK22)),TRIM(MID(AK22,FIND("/",AK22)+1,20)),"")</f>
        <v/>
      </c>
      <c r="AL49" s="26" t="str">
        <f>IF(ISNUMBER(FIND("/",AL22)),TRIM(MID(AL22,FIND("/",AL22)+1,20)),"")</f>
        <v/>
      </c>
      <c r="AM49" s="26" t="str">
        <f>IF(ISNUMBER(FIND("/",AM22)),TRIM(MID(AM22,FIND("/",AM22)+1,20)),"")</f>
        <v/>
      </c>
      <c r="AN49" s="26" t="str">
        <f>IF(ISNUMBER(FIND("/",AN22)),TRIM(MID(AN22,FIND("/",AN22)+1,20)),"")</f>
        <v/>
      </c>
      <c r="AO49" s="26" t="str">
        <f>IF(ISNUMBER(FIND("/",AO22)),TRIM(MID(AO22,FIND("/",AO22)+1,20)),"")</f>
        <v/>
      </c>
      <c r="AP49" s="26" t="str">
        <f>IF(ISNUMBER(FIND("/",AP22)),TRIM(MID(AP22,FIND("/",AP22)+1,20)),"")</f>
        <v/>
      </c>
      <c r="AQ49" s="26" t="str">
        <f>IF(ISNUMBER(FIND("/",AQ22)),TRIM(MID(AQ22,FIND("/",AQ22)+1,20)),"")</f>
        <v/>
      </c>
      <c r="AR49" s="26" t="str">
        <f>IF(ISNUMBER(FIND("/",AR22)),TRIM(MID(AR22,FIND("/",AR22)+1,20)),"")</f>
        <v/>
      </c>
      <c r="AS49" s="26" t="str">
        <f>IF(ISNUMBER(FIND("/",AS22)),TRIM(MID(AS22,FIND("/",AS22)+1,20)),"")</f>
        <v/>
      </c>
      <c r="AT49" s="26" t="str">
        <f>IF(ISNUMBER(FIND("/",AT22)),TRIM(MID(AT22,FIND("/",AT22)+1,20)),"")</f>
        <v/>
      </c>
      <c r="AU49" s="26" t="str">
        <f>IF(ISNUMBER(FIND("/",AU22)),TRIM(MID(AU22,FIND("/",AU22)+1,20)),"")</f>
        <v/>
      </c>
      <c r="AV49" s="26" t="str">
        <f>IF(ISNUMBER(FIND("/",AV22)),TRIM(MID(AV22,FIND("/",AV22)+1,20)),"")</f>
        <v/>
      </c>
      <c r="AW49" s="26" t="str">
        <f>IF(ISNUMBER(FIND("/",AW22)),TRIM(MID(AW22,FIND("/",AW22)+1,20)),"")</f>
        <v/>
      </c>
      <c r="AX49" s="26" t="str">
        <f>IF(ISNUMBER(FIND("/",AX22)),TRIM(MID(AX22,FIND("/",AX22)+1,20)),"")</f>
        <v/>
      </c>
    </row>
    <row r="50" spans="1:50" x14ac:dyDescent="0.25">
      <c r="A50" s="18" t="str">
        <f>IF($A$23="","",$A$23)</f>
        <v/>
      </c>
      <c r="C50" s="26" t="str">
        <f>IF(ISNUMBER(FIND("/",C23)),TRIM(MID(C23,FIND("/",C23)+1,20)),"")</f>
        <v/>
      </c>
      <c r="D50" s="26" t="str">
        <f>IF(ISNUMBER(FIND("/",D23)),TRIM(MID(D23,FIND("/",D23)+1,20)),"")</f>
        <v/>
      </c>
      <c r="E50" s="26" t="str">
        <f>IF(ISNUMBER(FIND("/",E23)),TRIM(MID(E23,FIND("/",E23)+1,20)),"")</f>
        <v/>
      </c>
      <c r="F50" s="26" t="str">
        <f>IF(ISNUMBER(FIND("/",F23)),TRIM(MID(F23,FIND("/",F23)+1,20)),"")</f>
        <v/>
      </c>
      <c r="G50" s="26" t="str">
        <f>IF(ISNUMBER(FIND("/",G23)),TRIM(MID(G23,FIND("/",G23)+1,20)),"")</f>
        <v/>
      </c>
      <c r="H50" s="26" t="str">
        <f>IF(ISNUMBER(FIND("/",H23)),TRIM(MID(H23,FIND("/",H23)+1,20)),"")</f>
        <v/>
      </c>
      <c r="I50" s="26" t="str">
        <f>IF(ISNUMBER(FIND("/",I23)),TRIM(MID(I23,FIND("/",I23)+1,20)),"")</f>
        <v/>
      </c>
      <c r="J50" s="26" t="str">
        <f>IF(ISNUMBER(FIND("/",J23)),TRIM(MID(J23,FIND("/",J23)+1,20)),"")</f>
        <v/>
      </c>
      <c r="K50" s="26" t="str">
        <f>IF(ISNUMBER(FIND("/",K23)),TRIM(MID(K23,FIND("/",K23)+1,20)),"")</f>
        <v/>
      </c>
      <c r="L50" s="26" t="str">
        <f>IF(ISNUMBER(FIND("/",L23)),TRIM(MID(L23,FIND("/",L23)+1,20)),"")</f>
        <v/>
      </c>
      <c r="M50" s="26" t="str">
        <f>IF(ISNUMBER(FIND("/",M23)),TRIM(MID(M23,FIND("/",M23)+1,20)),"")</f>
        <v/>
      </c>
      <c r="N50" s="26" t="str">
        <f>IF(ISNUMBER(FIND("/",N23)),TRIM(MID(N23,FIND("/",N23)+1,20)),"")</f>
        <v/>
      </c>
      <c r="O50" s="26" t="str">
        <f>IF(ISNUMBER(FIND("/",O23)),TRIM(MID(O23,FIND("/",O23)+1,20)),"")</f>
        <v/>
      </c>
      <c r="P50" s="26" t="str">
        <f>IF(ISNUMBER(FIND("/",P23)),TRIM(MID(P23,FIND("/",P23)+1,20)),"")</f>
        <v/>
      </c>
      <c r="Q50" s="26" t="str">
        <f>IF(ISNUMBER(FIND("/",Q23)),TRIM(MID(Q23,FIND("/",Q23)+1,20)),"")</f>
        <v/>
      </c>
      <c r="R50" s="26" t="str">
        <f>IF(ISNUMBER(FIND("/",R23)),TRIM(MID(R23,FIND("/",R23)+1,20)),"")</f>
        <v/>
      </c>
      <c r="S50" s="26" t="str">
        <f>IF(ISNUMBER(FIND("/",S23)),TRIM(MID(S23,FIND("/",S23)+1,20)),"")</f>
        <v/>
      </c>
      <c r="T50" s="26" t="str">
        <f>IF(ISNUMBER(FIND("/",T23)),TRIM(MID(T23,FIND("/",T23)+1,20)),"")</f>
        <v/>
      </c>
      <c r="U50" s="26" t="str">
        <f>IF(ISNUMBER(FIND("/",U23)),TRIM(MID(U23,FIND("/",U23)+1,20)),"")</f>
        <v/>
      </c>
      <c r="V50" s="26" t="str">
        <f>IF(ISNUMBER(FIND("/",V23)),TRIM(MID(V23,FIND("/",V23)+1,20)),"")</f>
        <v/>
      </c>
      <c r="W50" s="26" t="str">
        <f>IF(ISNUMBER(FIND("/",W23)),TRIM(MID(W23,FIND("/",W23)+1,20)),"")</f>
        <v/>
      </c>
      <c r="X50" s="26" t="str">
        <f>IF(ISNUMBER(FIND("/",X23)),TRIM(MID(X23,FIND("/",X23)+1,20)),"")</f>
        <v/>
      </c>
      <c r="Y50" s="26" t="str">
        <f>IF(ISNUMBER(FIND("/",Y23)),TRIM(MID(Y23,FIND("/",Y23)+1,20)),"")</f>
        <v/>
      </c>
      <c r="Z50" s="26" t="str">
        <f>IF(ISNUMBER(FIND("/",Z23)),TRIM(MID(Z23,FIND("/",Z23)+1,20)),"")</f>
        <v/>
      </c>
      <c r="AA50" s="26" t="str">
        <f>IF(ISNUMBER(FIND("/",AA23)),TRIM(MID(AA23,FIND("/",AA23)+1,20)),"")</f>
        <v/>
      </c>
      <c r="AB50" s="26" t="str">
        <f>IF(ISNUMBER(FIND("/",AB23)),TRIM(MID(AB23,FIND("/",AB23)+1,20)),"")</f>
        <v/>
      </c>
      <c r="AC50" s="26" t="str">
        <f>IF(ISNUMBER(FIND("/",AC23)),TRIM(MID(AC23,FIND("/",AC23)+1,20)),"")</f>
        <v/>
      </c>
      <c r="AD50" s="26" t="str">
        <f>IF(ISNUMBER(FIND("/",AD23)),TRIM(MID(AD23,FIND("/",AD23)+1,20)),"")</f>
        <v/>
      </c>
      <c r="AE50" s="26" t="str">
        <f>IF(ISNUMBER(FIND("/",AE23)),TRIM(MID(AE23,FIND("/",AE23)+1,20)),"")</f>
        <v/>
      </c>
      <c r="AF50" s="26" t="str">
        <f>IF(ISNUMBER(FIND("/",AF23)),TRIM(MID(AF23,FIND("/",AF23)+1,20)),"")</f>
        <v/>
      </c>
      <c r="AG50" s="26" t="str">
        <f>IF(ISNUMBER(FIND("/",AG23)),TRIM(MID(AG23,FIND("/",AG23)+1,20)),"")</f>
        <v/>
      </c>
      <c r="AH50" s="26" t="str">
        <f>IF(ISNUMBER(FIND("/",AH23)),TRIM(MID(AH23,FIND("/",AH23)+1,20)),"")</f>
        <v/>
      </c>
      <c r="AI50" s="26" t="str">
        <f>IF(ISNUMBER(FIND("/",AI23)),TRIM(MID(AI23,FIND("/",AI23)+1,20)),"")</f>
        <v/>
      </c>
      <c r="AJ50" s="26" t="str">
        <f>IF(ISNUMBER(FIND("/",AJ23)),TRIM(MID(AJ23,FIND("/",AJ23)+1,20)),"")</f>
        <v/>
      </c>
      <c r="AK50" s="26" t="str">
        <f>IF(ISNUMBER(FIND("/",AK23)),TRIM(MID(AK23,FIND("/",AK23)+1,20)),"")</f>
        <v/>
      </c>
      <c r="AL50" s="26" t="str">
        <f>IF(ISNUMBER(FIND("/",AL23)),TRIM(MID(AL23,FIND("/",AL23)+1,20)),"")</f>
        <v/>
      </c>
      <c r="AM50" s="26" t="str">
        <f>IF(ISNUMBER(FIND("/",AM23)),TRIM(MID(AM23,FIND("/",AM23)+1,20)),"")</f>
        <v/>
      </c>
      <c r="AN50" s="26" t="str">
        <f>IF(ISNUMBER(FIND("/",AN23)),TRIM(MID(AN23,FIND("/",AN23)+1,20)),"")</f>
        <v/>
      </c>
      <c r="AO50" s="26" t="str">
        <f>IF(ISNUMBER(FIND("/",AO23)),TRIM(MID(AO23,FIND("/",AO23)+1,20)),"")</f>
        <v/>
      </c>
      <c r="AP50" s="26" t="str">
        <f>IF(ISNUMBER(FIND("/",AP23)),TRIM(MID(AP23,FIND("/",AP23)+1,20)),"")</f>
        <v/>
      </c>
      <c r="AQ50" s="26" t="str">
        <f>IF(ISNUMBER(FIND("/",AQ23)),TRIM(MID(AQ23,FIND("/",AQ23)+1,20)),"")</f>
        <v/>
      </c>
      <c r="AR50" s="26" t="str">
        <f>IF(ISNUMBER(FIND("/",AR23)),TRIM(MID(AR23,FIND("/",AR23)+1,20)),"")</f>
        <v/>
      </c>
      <c r="AS50" s="26" t="str">
        <f>IF(ISNUMBER(FIND("/",AS23)),TRIM(MID(AS23,FIND("/",AS23)+1,20)),"")</f>
        <v/>
      </c>
      <c r="AT50" s="26" t="str">
        <f>IF(ISNUMBER(FIND("/",AT23)),TRIM(MID(AT23,FIND("/",AT23)+1,20)),"")</f>
        <v/>
      </c>
      <c r="AU50" s="26" t="str">
        <f>IF(ISNUMBER(FIND("/",AU23)),TRIM(MID(AU23,FIND("/",AU23)+1,20)),"")</f>
        <v/>
      </c>
      <c r="AV50" s="26" t="str">
        <f>IF(ISNUMBER(FIND("/",AV23)),TRIM(MID(AV23,FIND("/",AV23)+1,20)),"")</f>
        <v/>
      </c>
      <c r="AW50" s="26" t="str">
        <f>IF(ISNUMBER(FIND("/",AW23)),TRIM(MID(AW23,FIND("/",AW23)+1,20)),"")</f>
        <v/>
      </c>
      <c r="AX50" s="26" t="str">
        <f>IF(ISNUMBER(FIND("/",AX23)),TRIM(MID(AX23,FIND("/",AX23)+1,20)),"")</f>
        <v/>
      </c>
    </row>
    <row r="51" spans="1:50" x14ac:dyDescent="0.25">
      <c r="A51" s="18" t="str">
        <f>IF($A$24="","",$A$24)</f>
        <v/>
      </c>
      <c r="C51" s="26" t="str">
        <f>IF(ISNUMBER(FIND("/",C24)),TRIM(MID(C24,FIND("/",C24)+1,20)),"")</f>
        <v/>
      </c>
      <c r="D51" s="26" t="str">
        <f>IF(ISNUMBER(FIND("/",D24)),TRIM(MID(D24,FIND("/",D24)+1,20)),"")</f>
        <v/>
      </c>
      <c r="E51" s="26" t="str">
        <f>IF(ISNUMBER(FIND("/",E24)),TRIM(MID(E24,FIND("/",E24)+1,20)),"")</f>
        <v/>
      </c>
      <c r="F51" s="26" t="str">
        <f>IF(ISNUMBER(FIND("/",F24)),TRIM(MID(F24,FIND("/",F24)+1,20)),"")</f>
        <v/>
      </c>
      <c r="G51" s="26" t="str">
        <f>IF(ISNUMBER(FIND("/",G24)),TRIM(MID(G24,FIND("/",G24)+1,20)),"")</f>
        <v/>
      </c>
      <c r="H51" s="26" t="str">
        <f>IF(ISNUMBER(FIND("/",H24)),TRIM(MID(H24,FIND("/",H24)+1,20)),"")</f>
        <v/>
      </c>
      <c r="I51" s="26" t="str">
        <f>IF(ISNUMBER(FIND("/",I24)),TRIM(MID(I24,FIND("/",I24)+1,20)),"")</f>
        <v/>
      </c>
      <c r="J51" s="26" t="str">
        <f>IF(ISNUMBER(FIND("/",J24)),TRIM(MID(J24,FIND("/",J24)+1,20)),"")</f>
        <v/>
      </c>
      <c r="K51" s="26" t="str">
        <f>IF(ISNUMBER(FIND("/",K24)),TRIM(MID(K24,FIND("/",K24)+1,20)),"")</f>
        <v/>
      </c>
      <c r="L51" s="26" t="str">
        <f>IF(ISNUMBER(FIND("/",L24)),TRIM(MID(L24,FIND("/",L24)+1,20)),"")</f>
        <v/>
      </c>
      <c r="M51" s="26" t="str">
        <f>IF(ISNUMBER(FIND("/",M24)),TRIM(MID(M24,FIND("/",M24)+1,20)),"")</f>
        <v/>
      </c>
      <c r="N51" s="26" t="str">
        <f>IF(ISNUMBER(FIND("/",N24)),TRIM(MID(N24,FIND("/",N24)+1,20)),"")</f>
        <v/>
      </c>
      <c r="O51" s="26" t="str">
        <f>IF(ISNUMBER(FIND("/",O24)),TRIM(MID(O24,FIND("/",O24)+1,20)),"")</f>
        <v/>
      </c>
      <c r="P51" s="26" t="str">
        <f>IF(ISNUMBER(FIND("/",P24)),TRIM(MID(P24,FIND("/",P24)+1,20)),"")</f>
        <v/>
      </c>
      <c r="Q51" s="26" t="str">
        <f>IF(ISNUMBER(FIND("/",Q24)),TRIM(MID(Q24,FIND("/",Q24)+1,20)),"")</f>
        <v/>
      </c>
      <c r="R51" s="26" t="str">
        <f>IF(ISNUMBER(FIND("/",R24)),TRIM(MID(R24,FIND("/",R24)+1,20)),"")</f>
        <v/>
      </c>
      <c r="S51" s="26" t="str">
        <f>IF(ISNUMBER(FIND("/",S24)),TRIM(MID(S24,FIND("/",S24)+1,20)),"")</f>
        <v/>
      </c>
      <c r="T51" s="26" t="str">
        <f>IF(ISNUMBER(FIND("/",T24)),TRIM(MID(T24,FIND("/",T24)+1,20)),"")</f>
        <v/>
      </c>
      <c r="U51" s="26" t="str">
        <f>IF(ISNUMBER(FIND("/",U24)),TRIM(MID(U24,FIND("/",U24)+1,20)),"")</f>
        <v/>
      </c>
      <c r="V51" s="26" t="str">
        <f>IF(ISNUMBER(FIND("/",V24)),TRIM(MID(V24,FIND("/",V24)+1,20)),"")</f>
        <v/>
      </c>
      <c r="W51" s="26" t="str">
        <f>IF(ISNUMBER(FIND("/",W24)),TRIM(MID(W24,FIND("/",W24)+1,20)),"")</f>
        <v/>
      </c>
      <c r="X51" s="26" t="str">
        <f>IF(ISNUMBER(FIND("/",X24)),TRIM(MID(X24,FIND("/",X24)+1,20)),"")</f>
        <v/>
      </c>
      <c r="Y51" s="26" t="str">
        <f>IF(ISNUMBER(FIND("/",Y24)),TRIM(MID(Y24,FIND("/",Y24)+1,20)),"")</f>
        <v/>
      </c>
      <c r="Z51" s="26" t="str">
        <f>IF(ISNUMBER(FIND("/",Z24)),TRIM(MID(Z24,FIND("/",Z24)+1,20)),"")</f>
        <v/>
      </c>
      <c r="AA51" s="26" t="str">
        <f>IF(ISNUMBER(FIND("/",AA24)),TRIM(MID(AA24,FIND("/",AA24)+1,20)),"")</f>
        <v/>
      </c>
      <c r="AB51" s="26" t="str">
        <f>IF(ISNUMBER(FIND("/",AB24)),TRIM(MID(AB24,FIND("/",AB24)+1,20)),"")</f>
        <v/>
      </c>
      <c r="AC51" s="26" t="str">
        <f>IF(ISNUMBER(FIND("/",AC24)),TRIM(MID(AC24,FIND("/",AC24)+1,20)),"")</f>
        <v/>
      </c>
      <c r="AD51" s="26" t="str">
        <f>IF(ISNUMBER(FIND("/",AD24)),TRIM(MID(AD24,FIND("/",AD24)+1,20)),"")</f>
        <v/>
      </c>
      <c r="AE51" s="26" t="str">
        <f>IF(ISNUMBER(FIND("/",AE24)),TRIM(MID(AE24,FIND("/",AE24)+1,20)),"")</f>
        <v/>
      </c>
      <c r="AF51" s="26" t="str">
        <f>IF(ISNUMBER(FIND("/",AF24)),TRIM(MID(AF24,FIND("/",AF24)+1,20)),"")</f>
        <v/>
      </c>
      <c r="AG51" s="26" t="str">
        <f>IF(ISNUMBER(FIND("/",AG24)),TRIM(MID(AG24,FIND("/",AG24)+1,20)),"")</f>
        <v/>
      </c>
      <c r="AH51" s="26" t="str">
        <f>IF(ISNUMBER(FIND("/",AH24)),TRIM(MID(AH24,FIND("/",AH24)+1,20)),"")</f>
        <v/>
      </c>
      <c r="AI51" s="26" t="str">
        <f>IF(ISNUMBER(FIND("/",AI24)),TRIM(MID(AI24,FIND("/",AI24)+1,20)),"")</f>
        <v/>
      </c>
      <c r="AJ51" s="26" t="str">
        <f>IF(ISNUMBER(FIND("/",AJ24)),TRIM(MID(AJ24,FIND("/",AJ24)+1,20)),"")</f>
        <v/>
      </c>
      <c r="AK51" s="26" t="str">
        <f>IF(ISNUMBER(FIND("/",AK24)),TRIM(MID(AK24,FIND("/",AK24)+1,20)),"")</f>
        <v/>
      </c>
      <c r="AL51" s="26" t="str">
        <f>IF(ISNUMBER(FIND("/",AL24)),TRIM(MID(AL24,FIND("/",AL24)+1,20)),"")</f>
        <v/>
      </c>
      <c r="AM51" s="26" t="str">
        <f>IF(ISNUMBER(FIND("/",AM24)),TRIM(MID(AM24,FIND("/",AM24)+1,20)),"")</f>
        <v/>
      </c>
      <c r="AN51" s="26" t="str">
        <f>IF(ISNUMBER(FIND("/",AN24)),TRIM(MID(AN24,FIND("/",AN24)+1,20)),"")</f>
        <v/>
      </c>
      <c r="AO51" s="26" t="str">
        <f>IF(ISNUMBER(FIND("/",AO24)),TRIM(MID(AO24,FIND("/",AO24)+1,20)),"")</f>
        <v/>
      </c>
      <c r="AP51" s="26" t="str">
        <f>IF(ISNUMBER(FIND("/",AP24)),TRIM(MID(AP24,FIND("/",AP24)+1,20)),"")</f>
        <v/>
      </c>
      <c r="AQ51" s="26" t="str">
        <f>IF(ISNUMBER(FIND("/",AQ24)),TRIM(MID(AQ24,FIND("/",AQ24)+1,20)),"")</f>
        <v/>
      </c>
      <c r="AR51" s="26" t="str">
        <f>IF(ISNUMBER(FIND("/",AR24)),TRIM(MID(AR24,FIND("/",AR24)+1,20)),"")</f>
        <v/>
      </c>
      <c r="AS51" s="26" t="str">
        <f>IF(ISNUMBER(FIND("/",AS24)),TRIM(MID(AS24,FIND("/",AS24)+1,20)),"")</f>
        <v/>
      </c>
      <c r="AT51" s="26" t="str">
        <f>IF(ISNUMBER(FIND("/",AT24)),TRIM(MID(AT24,FIND("/",AT24)+1,20)),"")</f>
        <v/>
      </c>
      <c r="AU51" s="26" t="str">
        <f>IF(ISNUMBER(FIND("/",AU24)),TRIM(MID(AU24,FIND("/",AU24)+1,20)),"")</f>
        <v/>
      </c>
      <c r="AV51" s="26" t="str">
        <f>IF(ISNUMBER(FIND("/",AV24)),TRIM(MID(AV24,FIND("/",AV24)+1,20)),"")</f>
        <v/>
      </c>
      <c r="AW51" s="26" t="str">
        <f>IF(ISNUMBER(FIND("/",AW24)),TRIM(MID(AW24,FIND("/",AW24)+1,20)),"")</f>
        <v/>
      </c>
      <c r="AX51" s="26" t="str">
        <f>IF(ISNUMBER(FIND("/",AX24)),TRIM(MID(AX24,FIND("/",AX24)+1,20)),"")</f>
        <v/>
      </c>
    </row>
    <row r="52" spans="1:50" x14ac:dyDescent="0.25">
      <c r="A52" s="18" t="str">
        <f>IF($A$25="","",$A$25)</f>
        <v/>
      </c>
      <c r="C52" s="26" t="str">
        <f>IF(ISNUMBER(FIND("/",C25)),TRIM(MID(C25,FIND("/",C25)+1,20)),"")</f>
        <v/>
      </c>
      <c r="D52" s="26" t="str">
        <f>IF(ISNUMBER(FIND("/",D25)),TRIM(MID(D25,FIND("/",D25)+1,20)),"")</f>
        <v/>
      </c>
      <c r="E52" s="26" t="str">
        <f>IF(ISNUMBER(FIND("/",E25)),TRIM(MID(E25,FIND("/",E25)+1,20)),"")</f>
        <v/>
      </c>
      <c r="F52" s="26" t="str">
        <f>IF(ISNUMBER(FIND("/",F25)),TRIM(MID(F25,FIND("/",F25)+1,20)),"")</f>
        <v/>
      </c>
      <c r="G52" s="26" t="str">
        <f>IF(ISNUMBER(FIND("/",G25)),TRIM(MID(G25,FIND("/",G25)+1,20)),"")</f>
        <v/>
      </c>
      <c r="H52" s="26" t="str">
        <f>IF(ISNUMBER(FIND("/",H25)),TRIM(MID(H25,FIND("/",H25)+1,20)),"")</f>
        <v/>
      </c>
      <c r="I52" s="26" t="str">
        <f>IF(ISNUMBER(FIND("/",I25)),TRIM(MID(I25,FIND("/",I25)+1,20)),"")</f>
        <v/>
      </c>
      <c r="J52" s="26" t="str">
        <f>IF(ISNUMBER(FIND("/",J25)),TRIM(MID(J25,FIND("/",J25)+1,20)),"")</f>
        <v/>
      </c>
      <c r="K52" s="26" t="str">
        <f>IF(ISNUMBER(FIND("/",K25)),TRIM(MID(K25,FIND("/",K25)+1,20)),"")</f>
        <v/>
      </c>
      <c r="L52" s="26" t="str">
        <f>IF(ISNUMBER(FIND("/",L25)),TRIM(MID(L25,FIND("/",L25)+1,20)),"")</f>
        <v/>
      </c>
      <c r="M52" s="26" t="str">
        <f>IF(ISNUMBER(FIND("/",M25)),TRIM(MID(M25,FIND("/",M25)+1,20)),"")</f>
        <v/>
      </c>
      <c r="N52" s="26" t="str">
        <f>IF(ISNUMBER(FIND("/",N25)),TRIM(MID(N25,FIND("/",N25)+1,20)),"")</f>
        <v/>
      </c>
      <c r="O52" s="26" t="str">
        <f>IF(ISNUMBER(FIND("/",O25)),TRIM(MID(O25,FIND("/",O25)+1,20)),"")</f>
        <v/>
      </c>
      <c r="P52" s="26" t="str">
        <f>IF(ISNUMBER(FIND("/",P25)),TRIM(MID(P25,FIND("/",P25)+1,20)),"")</f>
        <v/>
      </c>
      <c r="Q52" s="26" t="str">
        <f>IF(ISNUMBER(FIND("/",Q25)),TRIM(MID(Q25,FIND("/",Q25)+1,20)),"")</f>
        <v/>
      </c>
      <c r="R52" s="26" t="str">
        <f>IF(ISNUMBER(FIND("/",R25)),TRIM(MID(R25,FIND("/",R25)+1,20)),"")</f>
        <v/>
      </c>
      <c r="S52" s="26" t="str">
        <f>IF(ISNUMBER(FIND("/",S25)),TRIM(MID(S25,FIND("/",S25)+1,20)),"")</f>
        <v/>
      </c>
      <c r="T52" s="26" t="str">
        <f>IF(ISNUMBER(FIND("/",T25)),TRIM(MID(T25,FIND("/",T25)+1,20)),"")</f>
        <v/>
      </c>
      <c r="U52" s="26" t="str">
        <f>IF(ISNUMBER(FIND("/",U25)),TRIM(MID(U25,FIND("/",U25)+1,20)),"")</f>
        <v/>
      </c>
      <c r="V52" s="26" t="str">
        <f>IF(ISNUMBER(FIND("/",V25)),TRIM(MID(V25,FIND("/",V25)+1,20)),"")</f>
        <v/>
      </c>
      <c r="W52" s="26" t="str">
        <f>IF(ISNUMBER(FIND("/",W25)),TRIM(MID(W25,FIND("/",W25)+1,20)),"")</f>
        <v/>
      </c>
      <c r="X52" s="26" t="str">
        <f>IF(ISNUMBER(FIND("/",X25)),TRIM(MID(X25,FIND("/",X25)+1,20)),"")</f>
        <v/>
      </c>
      <c r="Y52" s="26" t="str">
        <f>IF(ISNUMBER(FIND("/",Y25)),TRIM(MID(Y25,FIND("/",Y25)+1,20)),"")</f>
        <v/>
      </c>
      <c r="Z52" s="26" t="str">
        <f>IF(ISNUMBER(FIND("/",Z25)),TRIM(MID(Z25,FIND("/",Z25)+1,20)),"")</f>
        <v/>
      </c>
      <c r="AA52" s="26" t="str">
        <f>IF(ISNUMBER(FIND("/",AA25)),TRIM(MID(AA25,FIND("/",AA25)+1,20)),"")</f>
        <v/>
      </c>
      <c r="AB52" s="26" t="str">
        <f>IF(ISNUMBER(FIND("/",AB25)),TRIM(MID(AB25,FIND("/",AB25)+1,20)),"")</f>
        <v/>
      </c>
      <c r="AC52" s="26" t="str">
        <f>IF(ISNUMBER(FIND("/",AC25)),TRIM(MID(AC25,FIND("/",AC25)+1,20)),"")</f>
        <v/>
      </c>
      <c r="AD52" s="26" t="str">
        <f>IF(ISNUMBER(FIND("/",AD25)),TRIM(MID(AD25,FIND("/",AD25)+1,20)),"")</f>
        <v/>
      </c>
      <c r="AE52" s="26" t="str">
        <f>IF(ISNUMBER(FIND("/",AE25)),TRIM(MID(AE25,FIND("/",AE25)+1,20)),"")</f>
        <v/>
      </c>
      <c r="AF52" s="26" t="str">
        <f>IF(ISNUMBER(FIND("/",AF25)),TRIM(MID(AF25,FIND("/",AF25)+1,20)),"")</f>
        <v/>
      </c>
      <c r="AG52" s="26" t="str">
        <f>IF(ISNUMBER(FIND("/",AG25)),TRIM(MID(AG25,FIND("/",AG25)+1,20)),"")</f>
        <v/>
      </c>
      <c r="AH52" s="26" t="str">
        <f>IF(ISNUMBER(FIND("/",AH25)),TRIM(MID(AH25,FIND("/",AH25)+1,20)),"")</f>
        <v/>
      </c>
      <c r="AI52" s="26" t="str">
        <f>IF(ISNUMBER(FIND("/",AI25)),TRIM(MID(AI25,FIND("/",AI25)+1,20)),"")</f>
        <v/>
      </c>
      <c r="AJ52" s="26" t="str">
        <f>IF(ISNUMBER(FIND("/",AJ25)),TRIM(MID(AJ25,FIND("/",AJ25)+1,20)),"")</f>
        <v/>
      </c>
      <c r="AK52" s="26" t="str">
        <f>IF(ISNUMBER(FIND("/",AK25)),TRIM(MID(AK25,FIND("/",AK25)+1,20)),"")</f>
        <v/>
      </c>
      <c r="AL52" s="26" t="str">
        <f>IF(ISNUMBER(FIND("/",AL25)),TRIM(MID(AL25,FIND("/",AL25)+1,20)),"")</f>
        <v/>
      </c>
      <c r="AM52" s="26" t="str">
        <f>IF(ISNUMBER(FIND("/",AM25)),TRIM(MID(AM25,FIND("/",AM25)+1,20)),"")</f>
        <v/>
      </c>
      <c r="AN52" s="26" t="str">
        <f>IF(ISNUMBER(FIND("/",AN25)),TRIM(MID(AN25,FIND("/",AN25)+1,20)),"")</f>
        <v/>
      </c>
      <c r="AO52" s="26" t="str">
        <f>IF(ISNUMBER(FIND("/",AO25)),TRIM(MID(AO25,FIND("/",AO25)+1,20)),"")</f>
        <v/>
      </c>
      <c r="AP52" s="26" t="str">
        <f>IF(ISNUMBER(FIND("/",AP25)),TRIM(MID(AP25,FIND("/",AP25)+1,20)),"")</f>
        <v/>
      </c>
      <c r="AQ52" s="26" t="str">
        <f>IF(ISNUMBER(FIND("/",AQ25)),TRIM(MID(AQ25,FIND("/",AQ25)+1,20)),"")</f>
        <v/>
      </c>
      <c r="AR52" s="26" t="str">
        <f>IF(ISNUMBER(FIND("/",AR25)),TRIM(MID(AR25,FIND("/",AR25)+1,20)),"")</f>
        <v/>
      </c>
      <c r="AS52" s="26" t="str">
        <f>IF(ISNUMBER(FIND("/",AS25)),TRIM(MID(AS25,FIND("/",AS25)+1,20)),"")</f>
        <v/>
      </c>
      <c r="AT52" s="26" t="str">
        <f>IF(ISNUMBER(FIND("/",AT25)),TRIM(MID(AT25,FIND("/",AT25)+1,20)),"")</f>
        <v/>
      </c>
      <c r="AU52" s="26" t="str">
        <f>IF(ISNUMBER(FIND("/",AU25)),TRIM(MID(AU25,FIND("/",AU25)+1,20)),"")</f>
        <v/>
      </c>
      <c r="AV52" s="26" t="str">
        <f>IF(ISNUMBER(FIND("/",AV25)),TRIM(MID(AV25,FIND("/",AV25)+1,20)),"")</f>
        <v/>
      </c>
      <c r="AW52" s="26" t="str">
        <f>IF(ISNUMBER(FIND("/",AW25)),TRIM(MID(AW25,FIND("/",AW25)+1,20)),"")</f>
        <v/>
      </c>
      <c r="AX52" s="26" t="str">
        <f>IF(ISNUMBER(FIND("/",AX25)),TRIM(MID(AX25,FIND("/",AX25)+1,20)),"")</f>
        <v/>
      </c>
    </row>
    <row r="53" spans="1:50" x14ac:dyDescent="0.25">
      <c r="A53" s="18" t="str">
        <f>IF($A$26="","",$A$26)</f>
        <v/>
      </c>
      <c r="C53" s="26" t="str">
        <f>IF(ISNUMBER(FIND("/",C26)),TRIM(MID(C26,FIND("/",C26)+1,20)),"")</f>
        <v/>
      </c>
      <c r="D53" s="26" t="str">
        <f>IF(ISNUMBER(FIND("/",D26)),TRIM(MID(D26,FIND("/",D26)+1,20)),"")</f>
        <v/>
      </c>
      <c r="E53" s="26" t="str">
        <f>IF(ISNUMBER(FIND("/",E26)),TRIM(MID(E26,FIND("/",E26)+1,20)),"")</f>
        <v/>
      </c>
      <c r="F53" s="26" t="str">
        <f>IF(ISNUMBER(FIND("/",F26)),TRIM(MID(F26,FIND("/",F26)+1,20)),"")</f>
        <v/>
      </c>
      <c r="G53" s="26" t="str">
        <f>IF(ISNUMBER(FIND("/",G26)),TRIM(MID(G26,FIND("/",G26)+1,20)),"")</f>
        <v/>
      </c>
      <c r="H53" s="26" t="str">
        <f>IF(ISNUMBER(FIND("/",H26)),TRIM(MID(H26,FIND("/",H26)+1,20)),"")</f>
        <v/>
      </c>
      <c r="I53" s="26" t="str">
        <f>IF(ISNUMBER(FIND("/",I26)),TRIM(MID(I26,FIND("/",I26)+1,20)),"")</f>
        <v/>
      </c>
      <c r="J53" s="26" t="str">
        <f>IF(ISNUMBER(FIND("/",J26)),TRIM(MID(J26,FIND("/",J26)+1,20)),"")</f>
        <v/>
      </c>
      <c r="K53" s="26" t="str">
        <f>IF(ISNUMBER(FIND("/",K26)),TRIM(MID(K26,FIND("/",K26)+1,20)),"")</f>
        <v/>
      </c>
      <c r="L53" s="26" t="str">
        <f>IF(ISNUMBER(FIND("/",L26)),TRIM(MID(L26,FIND("/",L26)+1,20)),"")</f>
        <v/>
      </c>
      <c r="M53" s="26" t="str">
        <f>IF(ISNUMBER(FIND("/",M26)),TRIM(MID(M26,FIND("/",M26)+1,20)),"")</f>
        <v/>
      </c>
      <c r="N53" s="26" t="str">
        <f>IF(ISNUMBER(FIND("/",N26)),TRIM(MID(N26,FIND("/",N26)+1,20)),"")</f>
        <v/>
      </c>
      <c r="O53" s="26" t="str">
        <f>IF(ISNUMBER(FIND("/",O26)),TRIM(MID(O26,FIND("/",O26)+1,20)),"")</f>
        <v/>
      </c>
      <c r="P53" s="26" t="str">
        <f>IF(ISNUMBER(FIND("/",P26)),TRIM(MID(P26,FIND("/",P26)+1,20)),"")</f>
        <v/>
      </c>
      <c r="Q53" s="26" t="str">
        <f>IF(ISNUMBER(FIND("/",Q26)),TRIM(MID(Q26,FIND("/",Q26)+1,20)),"")</f>
        <v/>
      </c>
      <c r="R53" s="26" t="str">
        <f>IF(ISNUMBER(FIND("/",R26)),TRIM(MID(R26,FIND("/",R26)+1,20)),"")</f>
        <v/>
      </c>
      <c r="S53" s="26" t="str">
        <f>IF(ISNUMBER(FIND("/",S26)),TRIM(MID(S26,FIND("/",S26)+1,20)),"")</f>
        <v/>
      </c>
      <c r="T53" s="26" t="str">
        <f>IF(ISNUMBER(FIND("/",T26)),TRIM(MID(T26,FIND("/",T26)+1,20)),"")</f>
        <v/>
      </c>
      <c r="U53" s="26" t="str">
        <f>IF(ISNUMBER(FIND("/",U26)),TRIM(MID(U26,FIND("/",U26)+1,20)),"")</f>
        <v/>
      </c>
      <c r="V53" s="26" t="str">
        <f>IF(ISNUMBER(FIND("/",V26)),TRIM(MID(V26,FIND("/",V26)+1,20)),"")</f>
        <v/>
      </c>
      <c r="W53" s="26" t="str">
        <f>IF(ISNUMBER(FIND("/",W26)),TRIM(MID(W26,FIND("/",W26)+1,20)),"")</f>
        <v/>
      </c>
      <c r="X53" s="26" t="str">
        <f>IF(ISNUMBER(FIND("/",X26)),TRIM(MID(X26,FIND("/",X26)+1,20)),"")</f>
        <v/>
      </c>
      <c r="Y53" s="26" t="str">
        <f>IF(ISNUMBER(FIND("/",Y26)),TRIM(MID(Y26,FIND("/",Y26)+1,20)),"")</f>
        <v/>
      </c>
      <c r="Z53" s="26" t="str">
        <f>IF(ISNUMBER(FIND("/",Z26)),TRIM(MID(Z26,FIND("/",Z26)+1,20)),"")</f>
        <v/>
      </c>
      <c r="AA53" s="26" t="str">
        <f>IF(ISNUMBER(FIND("/",AA26)),TRIM(MID(AA26,FIND("/",AA26)+1,20)),"")</f>
        <v/>
      </c>
      <c r="AB53" s="26" t="str">
        <f>IF(ISNUMBER(FIND("/",AB26)),TRIM(MID(AB26,FIND("/",AB26)+1,20)),"")</f>
        <v/>
      </c>
      <c r="AC53" s="26" t="str">
        <f>IF(ISNUMBER(FIND("/",AC26)),TRIM(MID(AC26,FIND("/",AC26)+1,20)),"")</f>
        <v/>
      </c>
      <c r="AD53" s="26" t="str">
        <f>IF(ISNUMBER(FIND("/",AD26)),TRIM(MID(AD26,FIND("/",AD26)+1,20)),"")</f>
        <v/>
      </c>
      <c r="AE53" s="26" t="str">
        <f>IF(ISNUMBER(FIND("/",AE26)),TRIM(MID(AE26,FIND("/",AE26)+1,20)),"")</f>
        <v/>
      </c>
      <c r="AF53" s="26" t="str">
        <f>IF(ISNUMBER(FIND("/",AF26)),TRIM(MID(AF26,FIND("/",AF26)+1,20)),"")</f>
        <v/>
      </c>
      <c r="AG53" s="26" t="str">
        <f>IF(ISNUMBER(FIND("/",AG26)),TRIM(MID(AG26,FIND("/",AG26)+1,20)),"")</f>
        <v/>
      </c>
      <c r="AH53" s="26" t="str">
        <f>IF(ISNUMBER(FIND("/",AH26)),TRIM(MID(AH26,FIND("/",AH26)+1,20)),"")</f>
        <v/>
      </c>
      <c r="AI53" s="26" t="str">
        <f>IF(ISNUMBER(FIND("/",AI26)),TRIM(MID(AI26,FIND("/",AI26)+1,20)),"")</f>
        <v/>
      </c>
      <c r="AJ53" s="26" t="str">
        <f>IF(ISNUMBER(FIND("/",AJ26)),TRIM(MID(AJ26,FIND("/",AJ26)+1,20)),"")</f>
        <v/>
      </c>
      <c r="AK53" s="26" t="str">
        <f>IF(ISNUMBER(FIND("/",AK26)),TRIM(MID(AK26,FIND("/",AK26)+1,20)),"")</f>
        <v/>
      </c>
      <c r="AL53" s="26" t="str">
        <f>IF(ISNUMBER(FIND("/",AL26)),TRIM(MID(AL26,FIND("/",AL26)+1,20)),"")</f>
        <v/>
      </c>
      <c r="AM53" s="26" t="str">
        <f>IF(ISNUMBER(FIND("/",AM26)),TRIM(MID(AM26,FIND("/",AM26)+1,20)),"")</f>
        <v/>
      </c>
      <c r="AN53" s="26" t="str">
        <f>IF(ISNUMBER(FIND("/",AN26)),TRIM(MID(AN26,FIND("/",AN26)+1,20)),"")</f>
        <v/>
      </c>
      <c r="AO53" s="26" t="str">
        <f>IF(ISNUMBER(FIND("/",AO26)),TRIM(MID(AO26,FIND("/",AO26)+1,20)),"")</f>
        <v/>
      </c>
      <c r="AP53" s="26" t="str">
        <f>IF(ISNUMBER(FIND("/",AP26)),TRIM(MID(AP26,FIND("/",AP26)+1,20)),"")</f>
        <v/>
      </c>
      <c r="AQ53" s="26" t="str">
        <f>IF(ISNUMBER(FIND("/",AQ26)),TRIM(MID(AQ26,FIND("/",AQ26)+1,20)),"")</f>
        <v/>
      </c>
      <c r="AR53" s="26" t="str">
        <f>IF(ISNUMBER(FIND("/",AR26)),TRIM(MID(AR26,FIND("/",AR26)+1,20)),"")</f>
        <v/>
      </c>
      <c r="AS53" s="26" t="str">
        <f>IF(ISNUMBER(FIND("/",AS26)),TRIM(MID(AS26,FIND("/",AS26)+1,20)),"")</f>
        <v/>
      </c>
      <c r="AT53" s="26" t="str">
        <f>IF(ISNUMBER(FIND("/",AT26)),TRIM(MID(AT26,FIND("/",AT26)+1,20)),"")</f>
        <v/>
      </c>
      <c r="AU53" s="26" t="str">
        <f>IF(ISNUMBER(FIND("/",AU26)),TRIM(MID(AU26,FIND("/",AU26)+1,20)),"")</f>
        <v/>
      </c>
      <c r="AV53" s="26" t="str">
        <f>IF(ISNUMBER(FIND("/",AV26)),TRIM(MID(AV26,FIND("/",AV26)+1,20)),"")</f>
        <v/>
      </c>
      <c r="AW53" s="26" t="str">
        <f>IF(ISNUMBER(FIND("/",AW26)),TRIM(MID(AW26,FIND("/",AW26)+1,20)),"")</f>
        <v/>
      </c>
      <c r="AX53" s="26" t="str">
        <f>IF(ISNUMBER(FIND("/",AX26)),TRIM(MID(AX26,FIND("/",AX26)+1,20)),"")</f>
        <v/>
      </c>
    </row>
    <row r="54" spans="1:50" x14ac:dyDescent="0.25">
      <c r="A54" s="18" t="str">
        <f>IF($A$27="","",$A$27)</f>
        <v/>
      </c>
      <c r="C54" s="26" t="str">
        <f>IF(ISNUMBER(FIND("/",C27)),TRIM(MID(C27,FIND("/",C27)+1,20)),"")</f>
        <v/>
      </c>
      <c r="D54" s="26" t="str">
        <f>IF(ISNUMBER(FIND("/",D27)),TRIM(MID(D27,FIND("/",D27)+1,20)),"")</f>
        <v/>
      </c>
      <c r="E54" s="26" t="str">
        <f>IF(ISNUMBER(FIND("/",E27)),TRIM(MID(E27,FIND("/",E27)+1,20)),"")</f>
        <v/>
      </c>
      <c r="F54" s="26" t="str">
        <f>IF(ISNUMBER(FIND("/",F27)),TRIM(MID(F27,FIND("/",F27)+1,20)),"")</f>
        <v/>
      </c>
      <c r="G54" s="26" t="str">
        <f>IF(ISNUMBER(FIND("/",G27)),TRIM(MID(G27,FIND("/",G27)+1,20)),"")</f>
        <v/>
      </c>
      <c r="H54" s="26" t="str">
        <f>IF(ISNUMBER(FIND("/",H27)),TRIM(MID(H27,FIND("/",H27)+1,20)),"")</f>
        <v/>
      </c>
      <c r="I54" s="26" t="str">
        <f>IF(ISNUMBER(FIND("/",I27)),TRIM(MID(I27,FIND("/",I27)+1,20)),"")</f>
        <v/>
      </c>
      <c r="J54" s="26" t="str">
        <f>IF(ISNUMBER(FIND("/",J27)),TRIM(MID(J27,FIND("/",J27)+1,20)),"")</f>
        <v/>
      </c>
      <c r="K54" s="26" t="str">
        <f>IF(ISNUMBER(FIND("/",K27)),TRIM(MID(K27,FIND("/",K27)+1,20)),"")</f>
        <v/>
      </c>
      <c r="L54" s="26" t="str">
        <f>IF(ISNUMBER(FIND("/",L27)),TRIM(MID(L27,FIND("/",L27)+1,20)),"")</f>
        <v/>
      </c>
      <c r="M54" s="26" t="str">
        <f>IF(ISNUMBER(FIND("/",M27)),TRIM(MID(M27,FIND("/",M27)+1,20)),"")</f>
        <v/>
      </c>
      <c r="N54" s="26" t="str">
        <f>IF(ISNUMBER(FIND("/",N27)),TRIM(MID(N27,FIND("/",N27)+1,20)),"")</f>
        <v/>
      </c>
      <c r="O54" s="26" t="str">
        <f>IF(ISNUMBER(FIND("/",O27)),TRIM(MID(O27,FIND("/",O27)+1,20)),"")</f>
        <v/>
      </c>
      <c r="P54" s="26" t="str">
        <f>IF(ISNUMBER(FIND("/",P27)),TRIM(MID(P27,FIND("/",P27)+1,20)),"")</f>
        <v/>
      </c>
      <c r="Q54" s="26" t="str">
        <f>IF(ISNUMBER(FIND("/",Q27)),TRIM(MID(Q27,FIND("/",Q27)+1,20)),"")</f>
        <v/>
      </c>
      <c r="R54" s="26" t="str">
        <f>IF(ISNUMBER(FIND("/",R27)),TRIM(MID(R27,FIND("/",R27)+1,20)),"")</f>
        <v/>
      </c>
      <c r="S54" s="26" t="str">
        <f>IF(ISNUMBER(FIND("/",S27)),TRIM(MID(S27,FIND("/",S27)+1,20)),"")</f>
        <v/>
      </c>
      <c r="T54" s="26" t="str">
        <f>IF(ISNUMBER(FIND("/",T27)),TRIM(MID(T27,FIND("/",T27)+1,20)),"")</f>
        <v/>
      </c>
      <c r="U54" s="26" t="str">
        <f>IF(ISNUMBER(FIND("/",U27)),TRIM(MID(U27,FIND("/",U27)+1,20)),"")</f>
        <v/>
      </c>
      <c r="V54" s="26" t="str">
        <f>IF(ISNUMBER(FIND("/",V27)),TRIM(MID(V27,FIND("/",V27)+1,20)),"")</f>
        <v/>
      </c>
      <c r="W54" s="26" t="str">
        <f>IF(ISNUMBER(FIND("/",W27)),TRIM(MID(W27,FIND("/",W27)+1,20)),"")</f>
        <v/>
      </c>
      <c r="X54" s="26" t="str">
        <f>IF(ISNUMBER(FIND("/",X27)),TRIM(MID(X27,FIND("/",X27)+1,20)),"")</f>
        <v/>
      </c>
      <c r="Y54" s="26" t="str">
        <f>IF(ISNUMBER(FIND("/",Y27)),TRIM(MID(Y27,FIND("/",Y27)+1,20)),"")</f>
        <v/>
      </c>
      <c r="Z54" s="26" t="str">
        <f>IF(ISNUMBER(FIND("/",Z27)),TRIM(MID(Z27,FIND("/",Z27)+1,20)),"")</f>
        <v/>
      </c>
      <c r="AA54" s="26" t="str">
        <f>IF(ISNUMBER(FIND("/",AA27)),TRIM(MID(AA27,FIND("/",AA27)+1,20)),"")</f>
        <v/>
      </c>
      <c r="AB54" s="26" t="str">
        <f>IF(ISNUMBER(FIND("/",AB27)),TRIM(MID(AB27,FIND("/",AB27)+1,20)),"")</f>
        <v/>
      </c>
      <c r="AC54" s="26" t="str">
        <f>IF(ISNUMBER(FIND("/",AC27)),TRIM(MID(AC27,FIND("/",AC27)+1,20)),"")</f>
        <v/>
      </c>
      <c r="AD54" s="26" t="str">
        <f>IF(ISNUMBER(FIND("/",AD27)),TRIM(MID(AD27,FIND("/",AD27)+1,20)),"")</f>
        <v/>
      </c>
      <c r="AE54" s="26" t="str">
        <f>IF(ISNUMBER(FIND("/",AE27)),TRIM(MID(AE27,FIND("/",AE27)+1,20)),"")</f>
        <v/>
      </c>
      <c r="AF54" s="26" t="str">
        <f>IF(ISNUMBER(FIND("/",AF27)),TRIM(MID(AF27,FIND("/",AF27)+1,20)),"")</f>
        <v/>
      </c>
      <c r="AG54" s="26" t="str">
        <f>IF(ISNUMBER(FIND("/",AG27)),TRIM(MID(AG27,FIND("/",AG27)+1,20)),"")</f>
        <v/>
      </c>
      <c r="AH54" s="26" t="str">
        <f>IF(ISNUMBER(FIND("/",AH27)),TRIM(MID(AH27,FIND("/",AH27)+1,20)),"")</f>
        <v/>
      </c>
      <c r="AI54" s="26" t="str">
        <f>IF(ISNUMBER(FIND("/",AI27)),TRIM(MID(AI27,FIND("/",AI27)+1,20)),"")</f>
        <v/>
      </c>
      <c r="AJ54" s="26" t="str">
        <f>IF(ISNUMBER(FIND("/",AJ27)),TRIM(MID(AJ27,FIND("/",AJ27)+1,20)),"")</f>
        <v/>
      </c>
      <c r="AK54" s="26" t="str">
        <f>IF(ISNUMBER(FIND("/",AK27)),TRIM(MID(AK27,FIND("/",AK27)+1,20)),"")</f>
        <v/>
      </c>
      <c r="AL54" s="26" t="str">
        <f>IF(ISNUMBER(FIND("/",AL27)),TRIM(MID(AL27,FIND("/",AL27)+1,20)),"")</f>
        <v/>
      </c>
      <c r="AM54" s="26" t="str">
        <f>IF(ISNUMBER(FIND("/",AM27)),TRIM(MID(AM27,FIND("/",AM27)+1,20)),"")</f>
        <v/>
      </c>
      <c r="AN54" s="26" t="str">
        <f>IF(ISNUMBER(FIND("/",AN27)),TRIM(MID(AN27,FIND("/",AN27)+1,20)),"")</f>
        <v/>
      </c>
      <c r="AO54" s="26" t="str">
        <f>IF(ISNUMBER(FIND("/",AO27)),TRIM(MID(AO27,FIND("/",AO27)+1,20)),"")</f>
        <v/>
      </c>
      <c r="AP54" s="26" t="str">
        <f>IF(ISNUMBER(FIND("/",AP27)),TRIM(MID(AP27,FIND("/",AP27)+1,20)),"")</f>
        <v/>
      </c>
      <c r="AQ54" s="26" t="str">
        <f>IF(ISNUMBER(FIND("/",AQ27)),TRIM(MID(AQ27,FIND("/",AQ27)+1,20)),"")</f>
        <v/>
      </c>
      <c r="AR54" s="26" t="str">
        <f>IF(ISNUMBER(FIND("/",AR27)),TRIM(MID(AR27,FIND("/",AR27)+1,20)),"")</f>
        <v/>
      </c>
      <c r="AS54" s="26" t="str">
        <f>IF(ISNUMBER(FIND("/",AS27)),TRIM(MID(AS27,FIND("/",AS27)+1,20)),"")</f>
        <v/>
      </c>
      <c r="AT54" s="26" t="str">
        <f>IF(ISNUMBER(FIND("/",AT27)),TRIM(MID(AT27,FIND("/",AT27)+1,20)),"")</f>
        <v/>
      </c>
      <c r="AU54" s="26" t="str">
        <f>IF(ISNUMBER(FIND("/",AU27)),TRIM(MID(AU27,FIND("/",AU27)+1,20)),"")</f>
        <v/>
      </c>
      <c r="AV54" s="26" t="str">
        <f>IF(ISNUMBER(FIND("/",AV27)),TRIM(MID(AV27,FIND("/",AV27)+1,20)),"")</f>
        <v/>
      </c>
      <c r="AW54" s="26" t="str">
        <f>IF(ISNUMBER(FIND("/",AW27)),TRIM(MID(AW27,FIND("/",AW27)+1,20)),"")</f>
        <v/>
      </c>
      <c r="AX54" s="26" t="str">
        <f>IF(ISNUMBER(FIND("/",AX27)),TRIM(MID(AX27,FIND("/",AX27)+1,20)),"")</f>
        <v/>
      </c>
    </row>
    <row r="55" spans="1:50" x14ac:dyDescent="0.25">
      <c r="A55" s="18" t="str">
        <f>IF($A$28="","",$A$28)</f>
        <v/>
      </c>
      <c r="C55" s="26" t="str">
        <f>IF(ISNUMBER(FIND("/",C28)),TRIM(MID(C28,FIND("/",C28)+1,20)),"")</f>
        <v/>
      </c>
      <c r="D55" s="26" t="str">
        <f>IF(ISNUMBER(FIND("/",D28)),TRIM(MID(D28,FIND("/",D28)+1,20)),"")</f>
        <v/>
      </c>
      <c r="E55" s="26" t="str">
        <f>IF(ISNUMBER(FIND("/",E28)),TRIM(MID(E28,FIND("/",E28)+1,20)),"")</f>
        <v/>
      </c>
      <c r="F55" s="26" t="str">
        <f>IF(ISNUMBER(FIND("/",F28)),TRIM(MID(F28,FIND("/",F28)+1,20)),"")</f>
        <v/>
      </c>
      <c r="G55" s="26" t="str">
        <f>IF(ISNUMBER(FIND("/",G28)),TRIM(MID(G28,FIND("/",G28)+1,20)),"")</f>
        <v/>
      </c>
      <c r="H55" s="26" t="str">
        <f>IF(ISNUMBER(FIND("/",H28)),TRIM(MID(H28,FIND("/",H28)+1,20)),"")</f>
        <v/>
      </c>
      <c r="I55" s="26" t="str">
        <f>IF(ISNUMBER(FIND("/",I28)),TRIM(MID(I28,FIND("/",I28)+1,20)),"")</f>
        <v/>
      </c>
      <c r="J55" s="26" t="str">
        <f>IF(ISNUMBER(FIND("/",J28)),TRIM(MID(J28,FIND("/",J28)+1,20)),"")</f>
        <v/>
      </c>
      <c r="K55" s="26" t="str">
        <f>IF(ISNUMBER(FIND("/",K28)),TRIM(MID(K28,FIND("/",K28)+1,20)),"")</f>
        <v/>
      </c>
      <c r="L55" s="26" t="str">
        <f>IF(ISNUMBER(FIND("/",L28)),TRIM(MID(L28,FIND("/",L28)+1,20)),"")</f>
        <v/>
      </c>
      <c r="M55" s="26" t="str">
        <f>IF(ISNUMBER(FIND("/",M28)),TRIM(MID(M28,FIND("/",M28)+1,20)),"")</f>
        <v/>
      </c>
      <c r="N55" s="26" t="str">
        <f>IF(ISNUMBER(FIND("/",N28)),TRIM(MID(N28,FIND("/",N28)+1,20)),"")</f>
        <v/>
      </c>
      <c r="O55" s="26" t="str">
        <f>IF(ISNUMBER(FIND("/",O28)),TRIM(MID(O28,FIND("/",O28)+1,20)),"")</f>
        <v/>
      </c>
      <c r="P55" s="26" t="str">
        <f>IF(ISNUMBER(FIND("/",P28)),TRIM(MID(P28,FIND("/",P28)+1,20)),"")</f>
        <v/>
      </c>
      <c r="Q55" s="26" t="str">
        <f>IF(ISNUMBER(FIND("/",Q28)),TRIM(MID(Q28,FIND("/",Q28)+1,20)),"")</f>
        <v/>
      </c>
      <c r="R55" s="26" t="str">
        <f>IF(ISNUMBER(FIND("/",R28)),TRIM(MID(R28,FIND("/",R28)+1,20)),"")</f>
        <v/>
      </c>
      <c r="S55" s="26" t="str">
        <f>IF(ISNUMBER(FIND("/",S28)),TRIM(MID(S28,FIND("/",S28)+1,20)),"")</f>
        <v/>
      </c>
      <c r="T55" s="26" t="str">
        <f>IF(ISNUMBER(FIND("/",T28)),TRIM(MID(T28,FIND("/",T28)+1,20)),"")</f>
        <v/>
      </c>
      <c r="U55" s="26" t="str">
        <f>IF(ISNUMBER(FIND("/",U28)),TRIM(MID(U28,FIND("/",U28)+1,20)),"")</f>
        <v/>
      </c>
      <c r="V55" s="26" t="str">
        <f>IF(ISNUMBER(FIND("/",V28)),TRIM(MID(V28,FIND("/",V28)+1,20)),"")</f>
        <v/>
      </c>
      <c r="W55" s="26" t="str">
        <f>IF(ISNUMBER(FIND("/",W28)),TRIM(MID(W28,FIND("/",W28)+1,20)),"")</f>
        <v/>
      </c>
      <c r="X55" s="26" t="str">
        <f>IF(ISNUMBER(FIND("/",X28)),TRIM(MID(X28,FIND("/",X28)+1,20)),"")</f>
        <v/>
      </c>
      <c r="Y55" s="26" t="str">
        <f>IF(ISNUMBER(FIND("/",Y28)),TRIM(MID(Y28,FIND("/",Y28)+1,20)),"")</f>
        <v/>
      </c>
      <c r="Z55" s="26" t="str">
        <f>IF(ISNUMBER(FIND("/",Z28)),TRIM(MID(Z28,FIND("/",Z28)+1,20)),"")</f>
        <v/>
      </c>
      <c r="AA55" s="26" t="str">
        <f>IF(ISNUMBER(FIND("/",AA28)),TRIM(MID(AA28,FIND("/",AA28)+1,20)),"")</f>
        <v/>
      </c>
      <c r="AB55" s="26" t="str">
        <f>IF(ISNUMBER(FIND("/",AB28)),TRIM(MID(AB28,FIND("/",AB28)+1,20)),"")</f>
        <v/>
      </c>
      <c r="AC55" s="26" t="str">
        <f>IF(ISNUMBER(FIND("/",AC28)),TRIM(MID(AC28,FIND("/",AC28)+1,20)),"")</f>
        <v/>
      </c>
      <c r="AD55" s="26" t="str">
        <f>IF(ISNUMBER(FIND("/",AD28)),TRIM(MID(AD28,FIND("/",AD28)+1,20)),"")</f>
        <v/>
      </c>
      <c r="AE55" s="26" t="str">
        <f>IF(ISNUMBER(FIND("/",AE28)),TRIM(MID(AE28,FIND("/",AE28)+1,20)),"")</f>
        <v/>
      </c>
      <c r="AF55" s="26" t="str">
        <f>IF(ISNUMBER(FIND("/",AF28)),TRIM(MID(AF28,FIND("/",AF28)+1,20)),"")</f>
        <v/>
      </c>
      <c r="AG55" s="26" t="str">
        <f>IF(ISNUMBER(FIND("/",AG28)),TRIM(MID(AG28,FIND("/",AG28)+1,20)),"")</f>
        <v/>
      </c>
      <c r="AH55" s="26" t="str">
        <f>IF(ISNUMBER(FIND("/",AH28)),TRIM(MID(AH28,FIND("/",AH28)+1,20)),"")</f>
        <v/>
      </c>
      <c r="AI55" s="26" t="str">
        <f>IF(ISNUMBER(FIND("/",AI28)),TRIM(MID(AI28,FIND("/",AI28)+1,20)),"")</f>
        <v/>
      </c>
      <c r="AJ55" s="26" t="str">
        <f>IF(ISNUMBER(FIND("/",AJ28)),TRIM(MID(AJ28,FIND("/",AJ28)+1,20)),"")</f>
        <v/>
      </c>
      <c r="AK55" s="26" t="str">
        <f>IF(ISNUMBER(FIND("/",AK28)),TRIM(MID(AK28,FIND("/",AK28)+1,20)),"")</f>
        <v/>
      </c>
      <c r="AL55" s="26" t="str">
        <f>IF(ISNUMBER(FIND("/",AL28)),TRIM(MID(AL28,FIND("/",AL28)+1,20)),"")</f>
        <v/>
      </c>
      <c r="AM55" s="26" t="str">
        <f>IF(ISNUMBER(FIND("/",AM28)),TRIM(MID(AM28,FIND("/",AM28)+1,20)),"")</f>
        <v/>
      </c>
      <c r="AN55" s="26" t="str">
        <f>IF(ISNUMBER(FIND("/",AN28)),TRIM(MID(AN28,FIND("/",AN28)+1,20)),"")</f>
        <v/>
      </c>
      <c r="AO55" s="26" t="str">
        <f>IF(ISNUMBER(FIND("/",AO28)),TRIM(MID(AO28,FIND("/",AO28)+1,20)),"")</f>
        <v/>
      </c>
      <c r="AP55" s="26" t="str">
        <f>IF(ISNUMBER(FIND("/",AP28)),TRIM(MID(AP28,FIND("/",AP28)+1,20)),"")</f>
        <v/>
      </c>
      <c r="AQ55" s="26" t="str">
        <f>IF(ISNUMBER(FIND("/",AQ28)),TRIM(MID(AQ28,FIND("/",AQ28)+1,20)),"")</f>
        <v/>
      </c>
      <c r="AR55" s="26" t="str">
        <f>IF(ISNUMBER(FIND("/",AR28)),TRIM(MID(AR28,FIND("/",AR28)+1,20)),"")</f>
        <v/>
      </c>
      <c r="AS55" s="26" t="str">
        <f>IF(ISNUMBER(FIND("/",AS28)),TRIM(MID(AS28,FIND("/",AS28)+1,20)),"")</f>
        <v/>
      </c>
      <c r="AT55" s="26" t="str">
        <f>IF(ISNUMBER(FIND("/",AT28)),TRIM(MID(AT28,FIND("/",AT28)+1,20)),"")</f>
        <v/>
      </c>
      <c r="AU55" s="26" t="str">
        <f>IF(ISNUMBER(FIND("/",AU28)),TRIM(MID(AU28,FIND("/",AU28)+1,20)),"")</f>
        <v/>
      </c>
      <c r="AV55" s="26" t="str">
        <f>IF(ISNUMBER(FIND("/",AV28)),TRIM(MID(AV28,FIND("/",AV28)+1,20)),"")</f>
        <v/>
      </c>
      <c r="AW55" s="26" t="str">
        <f>IF(ISNUMBER(FIND("/",AW28)),TRIM(MID(AW28,FIND("/",AW28)+1,20)),"")</f>
        <v/>
      </c>
      <c r="AX55" s="26" t="str">
        <f>IF(ISNUMBER(FIND("/",AX28)),TRIM(MID(AX28,FIND("/",AX28)+1,20)),"")</f>
        <v/>
      </c>
    </row>
    <row r="56" spans="1:50" x14ac:dyDescent="0.25">
      <c r="A56" s="18" t="str">
        <f>IF($A$29="","",$A$29)</f>
        <v/>
      </c>
      <c r="C56" s="26" t="str">
        <f>IF(ISNUMBER(FIND("/",C29)),TRIM(MID(C29,FIND("/",C29)+1,20)),"")</f>
        <v/>
      </c>
      <c r="D56" s="26" t="str">
        <f>IF(ISNUMBER(FIND("/",D29)),TRIM(MID(D29,FIND("/",D29)+1,20)),"")</f>
        <v/>
      </c>
      <c r="E56" s="26" t="str">
        <f>IF(ISNUMBER(FIND("/",E29)),TRIM(MID(E29,FIND("/",E29)+1,20)),"")</f>
        <v/>
      </c>
      <c r="F56" s="26" t="str">
        <f>IF(ISNUMBER(FIND("/",F29)),TRIM(MID(F29,FIND("/",F29)+1,20)),"")</f>
        <v/>
      </c>
      <c r="G56" s="26" t="str">
        <f>IF(ISNUMBER(FIND("/",G29)),TRIM(MID(G29,FIND("/",G29)+1,20)),"")</f>
        <v/>
      </c>
      <c r="H56" s="26" t="str">
        <f>IF(ISNUMBER(FIND("/",H29)),TRIM(MID(H29,FIND("/",H29)+1,20)),"")</f>
        <v/>
      </c>
      <c r="I56" s="26" t="str">
        <f>IF(ISNUMBER(FIND("/",I29)),TRIM(MID(I29,FIND("/",I29)+1,20)),"")</f>
        <v/>
      </c>
      <c r="J56" s="26" t="str">
        <f>IF(ISNUMBER(FIND("/",J29)),TRIM(MID(J29,FIND("/",J29)+1,20)),"")</f>
        <v/>
      </c>
      <c r="K56" s="26" t="str">
        <f>IF(ISNUMBER(FIND("/",K29)),TRIM(MID(K29,FIND("/",K29)+1,20)),"")</f>
        <v/>
      </c>
      <c r="L56" s="26" t="str">
        <f>IF(ISNUMBER(FIND("/",L29)),TRIM(MID(L29,FIND("/",L29)+1,20)),"")</f>
        <v/>
      </c>
      <c r="M56" s="26" t="str">
        <f>IF(ISNUMBER(FIND("/",M29)),TRIM(MID(M29,FIND("/",M29)+1,20)),"")</f>
        <v/>
      </c>
      <c r="N56" s="26" t="str">
        <f>IF(ISNUMBER(FIND("/",N29)),TRIM(MID(N29,FIND("/",N29)+1,20)),"")</f>
        <v/>
      </c>
      <c r="O56" s="26" t="str">
        <f>IF(ISNUMBER(FIND("/",O29)),TRIM(MID(O29,FIND("/",O29)+1,20)),"")</f>
        <v/>
      </c>
      <c r="P56" s="26" t="str">
        <f>IF(ISNUMBER(FIND("/",P29)),TRIM(MID(P29,FIND("/",P29)+1,20)),"")</f>
        <v/>
      </c>
      <c r="Q56" s="26" t="str">
        <f>IF(ISNUMBER(FIND("/",Q29)),TRIM(MID(Q29,FIND("/",Q29)+1,20)),"")</f>
        <v/>
      </c>
      <c r="R56" s="26" t="str">
        <f>IF(ISNUMBER(FIND("/",R29)),TRIM(MID(R29,FIND("/",R29)+1,20)),"")</f>
        <v/>
      </c>
      <c r="S56" s="26" t="str">
        <f>IF(ISNUMBER(FIND("/",S29)),TRIM(MID(S29,FIND("/",S29)+1,20)),"")</f>
        <v/>
      </c>
      <c r="T56" s="26" t="str">
        <f>IF(ISNUMBER(FIND("/",T29)),TRIM(MID(T29,FIND("/",T29)+1,20)),"")</f>
        <v/>
      </c>
      <c r="U56" s="26" t="str">
        <f>IF(ISNUMBER(FIND("/",U29)),TRIM(MID(U29,FIND("/",U29)+1,20)),"")</f>
        <v/>
      </c>
      <c r="V56" s="26" t="str">
        <f>IF(ISNUMBER(FIND("/",V29)),TRIM(MID(V29,FIND("/",V29)+1,20)),"")</f>
        <v/>
      </c>
      <c r="W56" s="26" t="str">
        <f>IF(ISNUMBER(FIND("/",W29)),TRIM(MID(W29,FIND("/",W29)+1,20)),"")</f>
        <v/>
      </c>
      <c r="X56" s="26" t="str">
        <f>IF(ISNUMBER(FIND("/",X29)),TRIM(MID(X29,FIND("/",X29)+1,20)),"")</f>
        <v/>
      </c>
      <c r="Y56" s="26" t="str">
        <f>IF(ISNUMBER(FIND("/",Y29)),TRIM(MID(Y29,FIND("/",Y29)+1,20)),"")</f>
        <v/>
      </c>
      <c r="Z56" s="26" t="str">
        <f>IF(ISNUMBER(FIND("/",Z29)),TRIM(MID(Z29,FIND("/",Z29)+1,20)),"")</f>
        <v/>
      </c>
      <c r="AA56" s="26" t="str">
        <f>IF(ISNUMBER(FIND("/",AA29)),TRIM(MID(AA29,FIND("/",AA29)+1,20)),"")</f>
        <v/>
      </c>
      <c r="AB56" s="26" t="str">
        <f>IF(ISNUMBER(FIND("/",AB29)),TRIM(MID(AB29,FIND("/",AB29)+1,20)),"")</f>
        <v/>
      </c>
      <c r="AC56" s="26" t="str">
        <f>IF(ISNUMBER(FIND("/",AC29)),TRIM(MID(AC29,FIND("/",AC29)+1,20)),"")</f>
        <v/>
      </c>
      <c r="AD56" s="26" t="str">
        <f>IF(ISNUMBER(FIND("/",AD29)),TRIM(MID(AD29,FIND("/",AD29)+1,20)),"")</f>
        <v/>
      </c>
      <c r="AE56" s="26" t="str">
        <f>IF(ISNUMBER(FIND("/",AE29)),TRIM(MID(AE29,FIND("/",AE29)+1,20)),"")</f>
        <v/>
      </c>
      <c r="AF56" s="26" t="str">
        <f>IF(ISNUMBER(FIND("/",AF29)),TRIM(MID(AF29,FIND("/",AF29)+1,20)),"")</f>
        <v/>
      </c>
      <c r="AG56" s="26" t="str">
        <f>IF(ISNUMBER(FIND("/",AG29)),TRIM(MID(AG29,FIND("/",AG29)+1,20)),"")</f>
        <v/>
      </c>
      <c r="AH56" s="26" t="str">
        <f>IF(ISNUMBER(FIND("/",AH29)),TRIM(MID(AH29,FIND("/",AH29)+1,20)),"")</f>
        <v/>
      </c>
      <c r="AI56" s="26" t="str">
        <f>IF(ISNUMBER(FIND("/",AI29)),TRIM(MID(AI29,FIND("/",AI29)+1,20)),"")</f>
        <v/>
      </c>
      <c r="AJ56" s="26" t="str">
        <f>IF(ISNUMBER(FIND("/",AJ29)),TRIM(MID(AJ29,FIND("/",AJ29)+1,20)),"")</f>
        <v/>
      </c>
      <c r="AK56" s="26" t="str">
        <f>IF(ISNUMBER(FIND("/",AK29)),TRIM(MID(AK29,FIND("/",AK29)+1,20)),"")</f>
        <v/>
      </c>
      <c r="AL56" s="26" t="str">
        <f>IF(ISNUMBER(FIND("/",AL29)),TRIM(MID(AL29,FIND("/",AL29)+1,20)),"")</f>
        <v/>
      </c>
      <c r="AM56" s="26" t="str">
        <f>IF(ISNUMBER(FIND("/",AM29)),TRIM(MID(AM29,FIND("/",AM29)+1,20)),"")</f>
        <v/>
      </c>
      <c r="AN56" s="26" t="str">
        <f>IF(ISNUMBER(FIND("/",AN29)),TRIM(MID(AN29,FIND("/",AN29)+1,20)),"")</f>
        <v/>
      </c>
      <c r="AO56" s="26" t="str">
        <f>IF(ISNUMBER(FIND("/",AO29)),TRIM(MID(AO29,FIND("/",AO29)+1,20)),"")</f>
        <v/>
      </c>
      <c r="AP56" s="26" t="str">
        <f>IF(ISNUMBER(FIND("/",AP29)),TRIM(MID(AP29,FIND("/",AP29)+1,20)),"")</f>
        <v/>
      </c>
      <c r="AQ56" s="26" t="str">
        <f>IF(ISNUMBER(FIND("/",AQ29)),TRIM(MID(AQ29,FIND("/",AQ29)+1,20)),"")</f>
        <v/>
      </c>
      <c r="AR56" s="26" t="str">
        <f>IF(ISNUMBER(FIND("/",AR29)),TRIM(MID(AR29,FIND("/",AR29)+1,20)),"")</f>
        <v/>
      </c>
      <c r="AS56" s="26" t="str">
        <f>IF(ISNUMBER(FIND("/",AS29)),TRIM(MID(AS29,FIND("/",AS29)+1,20)),"")</f>
        <v/>
      </c>
      <c r="AT56" s="26" t="str">
        <f>IF(ISNUMBER(FIND("/",AT29)),TRIM(MID(AT29,FIND("/",AT29)+1,20)),"")</f>
        <v/>
      </c>
      <c r="AU56" s="26" t="str">
        <f>IF(ISNUMBER(FIND("/",AU29)),TRIM(MID(AU29,FIND("/",AU29)+1,20)),"")</f>
        <v/>
      </c>
      <c r="AV56" s="26" t="str">
        <f>IF(ISNUMBER(FIND("/",AV29)),TRIM(MID(AV29,FIND("/",AV29)+1,20)),"")</f>
        <v/>
      </c>
      <c r="AW56" s="26" t="str">
        <f>IF(ISNUMBER(FIND("/",AW29)),TRIM(MID(AW29,FIND("/",AW29)+1,20)),"")</f>
        <v/>
      </c>
      <c r="AX56" s="26" t="str">
        <f>IF(ISNUMBER(FIND("/",AX29)),TRIM(MID(AX29,FIND("/",AX29)+1,20)),"")</f>
        <v/>
      </c>
    </row>
    <row r="57" spans="1:50" x14ac:dyDescent="0.25">
      <c r="A57" s="18" t="str">
        <f>IF($A$30="","",$A$30)</f>
        <v/>
      </c>
      <c r="C57" s="26" t="str">
        <f>IF(ISNUMBER(FIND("/",C30)),TRIM(MID(C30,FIND("/",C30)+1,20)),"")</f>
        <v/>
      </c>
      <c r="D57" s="26" t="str">
        <f>IF(ISNUMBER(FIND("/",D30)),TRIM(MID(D30,FIND("/",D30)+1,20)),"")</f>
        <v/>
      </c>
      <c r="E57" s="26" t="str">
        <f>IF(ISNUMBER(FIND("/",E30)),TRIM(MID(E30,FIND("/",E30)+1,20)),"")</f>
        <v/>
      </c>
      <c r="F57" s="26" t="str">
        <f>IF(ISNUMBER(FIND("/",F30)),TRIM(MID(F30,FIND("/",F30)+1,20)),"")</f>
        <v/>
      </c>
      <c r="G57" s="26" t="str">
        <f>IF(ISNUMBER(FIND("/",G30)),TRIM(MID(G30,FIND("/",G30)+1,20)),"")</f>
        <v/>
      </c>
      <c r="H57" s="26" t="str">
        <f>IF(ISNUMBER(FIND("/",H30)),TRIM(MID(H30,FIND("/",H30)+1,20)),"")</f>
        <v/>
      </c>
      <c r="I57" s="26" t="str">
        <f>IF(ISNUMBER(FIND("/",I30)),TRIM(MID(I30,FIND("/",I30)+1,20)),"")</f>
        <v/>
      </c>
      <c r="J57" s="26" t="str">
        <f>IF(ISNUMBER(FIND("/",J30)),TRIM(MID(J30,FIND("/",J30)+1,20)),"")</f>
        <v/>
      </c>
      <c r="K57" s="26" t="str">
        <f>IF(ISNUMBER(FIND("/",K30)),TRIM(MID(K30,FIND("/",K30)+1,20)),"")</f>
        <v/>
      </c>
      <c r="L57" s="26" t="str">
        <f>IF(ISNUMBER(FIND("/",L30)),TRIM(MID(L30,FIND("/",L30)+1,20)),"")</f>
        <v/>
      </c>
      <c r="M57" s="26" t="str">
        <f>IF(ISNUMBER(FIND("/",M30)),TRIM(MID(M30,FIND("/",M30)+1,20)),"")</f>
        <v/>
      </c>
      <c r="N57" s="26" t="str">
        <f>IF(ISNUMBER(FIND("/",N30)),TRIM(MID(N30,FIND("/",N30)+1,20)),"")</f>
        <v/>
      </c>
      <c r="O57" s="26" t="str">
        <f>IF(ISNUMBER(FIND("/",O30)),TRIM(MID(O30,FIND("/",O30)+1,20)),"")</f>
        <v/>
      </c>
      <c r="P57" s="26" t="str">
        <f>IF(ISNUMBER(FIND("/",P30)),TRIM(MID(P30,FIND("/",P30)+1,20)),"")</f>
        <v/>
      </c>
      <c r="Q57" s="26" t="str">
        <f>IF(ISNUMBER(FIND("/",Q30)),TRIM(MID(Q30,FIND("/",Q30)+1,20)),"")</f>
        <v/>
      </c>
      <c r="R57" s="26" t="str">
        <f>IF(ISNUMBER(FIND("/",R30)),TRIM(MID(R30,FIND("/",R30)+1,20)),"")</f>
        <v/>
      </c>
      <c r="S57" s="26" t="str">
        <f>IF(ISNUMBER(FIND("/",S30)),TRIM(MID(S30,FIND("/",S30)+1,20)),"")</f>
        <v/>
      </c>
      <c r="T57" s="26" t="str">
        <f>IF(ISNUMBER(FIND("/",T30)),TRIM(MID(T30,FIND("/",T30)+1,20)),"")</f>
        <v/>
      </c>
      <c r="U57" s="26" t="str">
        <f>IF(ISNUMBER(FIND("/",U30)),TRIM(MID(U30,FIND("/",U30)+1,20)),"")</f>
        <v/>
      </c>
      <c r="V57" s="26" t="str">
        <f>IF(ISNUMBER(FIND("/",V30)),TRIM(MID(V30,FIND("/",V30)+1,20)),"")</f>
        <v/>
      </c>
      <c r="W57" s="26" t="str">
        <f>IF(ISNUMBER(FIND("/",W30)),TRIM(MID(W30,FIND("/",W30)+1,20)),"")</f>
        <v/>
      </c>
      <c r="X57" s="26" t="str">
        <f>IF(ISNUMBER(FIND("/",X30)),TRIM(MID(X30,FIND("/",X30)+1,20)),"")</f>
        <v/>
      </c>
      <c r="Y57" s="26" t="str">
        <f>IF(ISNUMBER(FIND("/",Y30)),TRIM(MID(Y30,FIND("/",Y30)+1,20)),"")</f>
        <v/>
      </c>
      <c r="Z57" s="26" t="str">
        <f>IF(ISNUMBER(FIND("/",Z30)),TRIM(MID(Z30,FIND("/",Z30)+1,20)),"")</f>
        <v/>
      </c>
      <c r="AA57" s="26" t="str">
        <f>IF(ISNUMBER(FIND("/",AA30)),TRIM(MID(AA30,FIND("/",AA30)+1,20)),"")</f>
        <v/>
      </c>
      <c r="AB57" s="26" t="str">
        <f>IF(ISNUMBER(FIND("/",AB30)),TRIM(MID(AB30,FIND("/",AB30)+1,20)),"")</f>
        <v/>
      </c>
      <c r="AC57" s="26" t="str">
        <f>IF(ISNUMBER(FIND("/",AC30)),TRIM(MID(AC30,FIND("/",AC30)+1,20)),"")</f>
        <v/>
      </c>
      <c r="AD57" s="26" t="str">
        <f>IF(ISNUMBER(FIND("/",AD30)),TRIM(MID(AD30,FIND("/",AD30)+1,20)),"")</f>
        <v/>
      </c>
      <c r="AE57" s="26" t="str">
        <f>IF(ISNUMBER(FIND("/",AE30)),TRIM(MID(AE30,FIND("/",AE30)+1,20)),"")</f>
        <v/>
      </c>
      <c r="AF57" s="26" t="str">
        <f>IF(ISNUMBER(FIND("/",AF30)),TRIM(MID(AF30,FIND("/",AF30)+1,20)),"")</f>
        <v/>
      </c>
      <c r="AG57" s="26" t="str">
        <f>IF(ISNUMBER(FIND("/",AG30)),TRIM(MID(AG30,FIND("/",AG30)+1,20)),"")</f>
        <v/>
      </c>
      <c r="AH57" s="26" t="str">
        <f>IF(ISNUMBER(FIND("/",AH30)),TRIM(MID(AH30,FIND("/",AH30)+1,20)),"")</f>
        <v/>
      </c>
      <c r="AI57" s="26" t="str">
        <f>IF(ISNUMBER(FIND("/",AI30)),TRIM(MID(AI30,FIND("/",AI30)+1,20)),"")</f>
        <v/>
      </c>
      <c r="AJ57" s="26" t="str">
        <f>IF(ISNUMBER(FIND("/",AJ30)),TRIM(MID(AJ30,FIND("/",AJ30)+1,20)),"")</f>
        <v/>
      </c>
      <c r="AK57" s="26" t="str">
        <f>IF(ISNUMBER(FIND("/",AK30)),TRIM(MID(AK30,FIND("/",AK30)+1,20)),"")</f>
        <v/>
      </c>
      <c r="AL57" s="26" t="str">
        <f>IF(ISNUMBER(FIND("/",AL30)),TRIM(MID(AL30,FIND("/",AL30)+1,20)),"")</f>
        <v/>
      </c>
      <c r="AM57" s="26" t="str">
        <f>IF(ISNUMBER(FIND("/",AM30)),TRIM(MID(AM30,FIND("/",AM30)+1,20)),"")</f>
        <v/>
      </c>
      <c r="AN57" s="26" t="str">
        <f>IF(ISNUMBER(FIND("/",AN30)),TRIM(MID(AN30,FIND("/",AN30)+1,20)),"")</f>
        <v/>
      </c>
      <c r="AO57" s="26" t="str">
        <f>IF(ISNUMBER(FIND("/",AO30)),TRIM(MID(AO30,FIND("/",AO30)+1,20)),"")</f>
        <v/>
      </c>
      <c r="AP57" s="26" t="str">
        <f>IF(ISNUMBER(FIND("/",AP30)),TRIM(MID(AP30,FIND("/",AP30)+1,20)),"")</f>
        <v/>
      </c>
      <c r="AQ57" s="26" t="str">
        <f>IF(ISNUMBER(FIND("/",AQ30)),TRIM(MID(AQ30,FIND("/",AQ30)+1,20)),"")</f>
        <v/>
      </c>
      <c r="AR57" s="26" t="str">
        <f>IF(ISNUMBER(FIND("/",AR30)),TRIM(MID(AR30,FIND("/",AR30)+1,20)),"")</f>
        <v/>
      </c>
      <c r="AS57" s="26" t="str">
        <f>IF(ISNUMBER(FIND("/",AS30)),TRIM(MID(AS30,FIND("/",AS30)+1,20)),"")</f>
        <v/>
      </c>
      <c r="AT57" s="26" t="str">
        <f>IF(ISNUMBER(FIND("/",AT30)),TRIM(MID(AT30,FIND("/",AT30)+1,20)),"")</f>
        <v/>
      </c>
      <c r="AU57" s="26" t="str">
        <f>IF(ISNUMBER(FIND("/",AU30)),TRIM(MID(AU30,FIND("/",AU30)+1,20)),"")</f>
        <v/>
      </c>
      <c r="AV57" s="26" t="str">
        <f>IF(ISNUMBER(FIND("/",AV30)),TRIM(MID(AV30,FIND("/",AV30)+1,20)),"")</f>
        <v/>
      </c>
      <c r="AW57" s="26" t="str">
        <f>IF(ISNUMBER(FIND("/",AW30)),TRIM(MID(AW30,FIND("/",AW30)+1,20)),"")</f>
        <v/>
      </c>
      <c r="AX57" s="26" t="str">
        <f>IF(ISNUMBER(FIND("/",AX30)),TRIM(MID(AX30,FIND("/",AX30)+1,20)),"")</f>
        <v/>
      </c>
    </row>
  </sheetData>
  <mergeCells count="11">
    <mergeCell ref="C3:H3"/>
    <mergeCell ref="C4:J4"/>
    <mergeCell ref="K4:R4"/>
    <mergeCell ref="S4:Z4"/>
    <mergeCell ref="AA4:AH4"/>
    <mergeCell ref="AI4:AP4"/>
    <mergeCell ref="AQ4:AX4"/>
    <mergeCell ref="A4:A6"/>
    <mergeCell ref="B4:B6"/>
    <mergeCell ref="AY4:AY6"/>
    <mergeCell ref="A31:B31"/>
  </mergeCells>
  <conditionalFormatting sqref="C7:AX30">
    <cfRule type="expression" dxfId="2" priority="1">
      <formula>AND(C34&lt;&gt;"",COUNTIF(C$34:C$57,C34)&gt;1)</formula>
    </cfRule>
  </conditionalFormatting>
  <conditionalFormatting sqref="C31:AX31">
    <cfRule type="expression" dxfId="3" priority="2">
      <formula>C31&gt;0</formula>
    </cfRule>
  </conditionalFormatting>
  <conditionalFormatting sqref="I3">
    <cfRule type="expression" dxfId="4" priority="3">
      <formula>$I$3&gt;0</formula>
    </cfRule>
  </conditionalFormatting>
  <dataValidations count="1">
    <dataValidation type="list" allowBlank="1" showErrorMessage="1" errorStyle="warning" errorTitle="Not on the lessons list" error="This isn't on the Setup sheet's Lessons list. Add the subject and teacher there so the clash check can read it." sqref="C7:AX30">
      <formula1>Setup!$N$27:$N$86</formula1>
    </dataValidation>
  </dataValidations>
  <hyperlinks>
    <hyperlink ref="A32" r:id="rId1"/>
  </hyperlinks>
  <printOptions horizontalCentered="1"/>
  <pageMargins left="0.4" right="0.4" top="0.5" bottom="0.6" header="0.3" footer="0.3"/>
  <pageSetup paperSize="9" orientation="landscape" fitToWidth="2" fitToHeight="0"/>
  <headerFooter>
    <oddFooter>&amp;R&amp;8&amp;K5C6880Free template from proems.in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5"/>
  <sheetViews>
    <sheetView workbookViewId="0" showGridLines="0"/>
  </sheetViews>
  <sheetFormatPr defaultRowHeight="15" outlineLevelRow="0" outlineLevelCol="0" x14ac:dyDescent="55"/>
  <cols>
    <col min="1" max="1" width="14" customWidth="1"/>
    <col min="2" max="9" width="13" customWidth="1"/>
    <col min="10" max="10" width="3" customWidth="1"/>
    <col min="14" max="14" width="24" customWidth="1"/>
    <col min="15" max="15" width="3" customWidth="1"/>
    <col min="16" max="16" width="12" customWidth="1"/>
  </cols>
  <sheetData>
    <row r="1" spans="1:1" x14ac:dyDescent="0.25">
      <c r="A1" s="19" t="s">
        <v>115</v>
      </c>
    </row>
    <row r="2" spans="1:1" x14ac:dyDescent="0.25">
      <c r="A2" s="20" t="str">
        <f>Setup!$B$4&amp;"   ·   Session "&amp;Setup!$B$5</f>
        <v>Demo Public School   ·   Session 2026-27</v>
      </c>
    </row>
    <row r="3" spans="1:12" x14ac:dyDescent="0.25">
      <c r="A3" s="3" t="s">
        <v>36</v>
      </c>
      <c r="B3" s="14" t="s">
        <v>57</v>
      </c>
      <c r="C3" s="15" t="s">
        <v>95</v>
      </c>
      <c r="D3" s="15"/>
      <c r="E3" s="16" t="str">
        <f>IF($B$3="","",IFERROR(INDEX(Setup!$E$27:$E$56,MATCH(INDEX(Setup!$B$27:$B$50,MATCH($B$3,Setup!$A$27:$A$50,0)),Setup!$D$27:$D$56,0)),""))</f>
        <v>Ms. R. Iyer</v>
      </c>
      <c r="F3" s="16"/>
      <c r="G3" s="15" t="s">
        <v>6</v>
      </c>
      <c r="H3" s="27">
        <f>IF(Setup!$B$6="","",Setup!$B$6)</f>
        <v>46113</v>
      </c>
      <c r="K3" s="18">
        <f>IF($B$3="",0,IFERROR(MATCH($B$3,Master!$A$7:$A$30,0),0))</f>
        <v>3</v>
      </c>
      <c r="L3" s="17" t="s">
        <v>116</v>
      </c>
    </row>
    <row r="5" spans="1:9" x14ac:dyDescent="0.25">
      <c r="A5" s="6" t="s">
        <v>7</v>
      </c>
      <c r="B5" s="7" t="s">
        <v>117</v>
      </c>
      <c r="C5" s="7" t="s">
        <v>118</v>
      </c>
      <c r="D5" s="7" t="s">
        <v>119</v>
      </c>
      <c r="E5" s="7" t="s">
        <v>120</v>
      </c>
      <c r="F5" s="7" t="s">
        <v>121</v>
      </c>
      <c r="G5" s="7" t="s">
        <v>122</v>
      </c>
      <c r="H5" s="7" t="s">
        <v>123</v>
      </c>
      <c r="I5" s="7" t="s">
        <v>124</v>
      </c>
    </row>
    <row r="6" spans="1:9" x14ac:dyDescent="0.25">
      <c r="A6" s="28" t="s">
        <v>9</v>
      </c>
      <c r="B6" s="29">
        <f>IF(Setup!$E$9="","",Setup!$E$9)</f>
        <v>0.3333333333333333</v>
      </c>
      <c r="C6" s="29">
        <f>IF(Setup!$E$10="","",Setup!$E$10)</f>
        <v>0.3611111111111111</v>
      </c>
      <c r="D6" s="29">
        <f>IF(Setup!$E$11="","",Setup!$E$11)</f>
        <v>0.3888888888888889</v>
      </c>
      <c r="E6" s="29">
        <f>IF(Setup!$E$12="","",Setup!$E$12)</f>
        <v>0.4305555555555556</v>
      </c>
      <c r="F6" s="29">
        <f>IF(Setup!$E$13="","",Setup!$E$13)</f>
        <v>0.4583333333333333</v>
      </c>
      <c r="G6" s="29">
        <f>IF(Setup!$E$14="","",Setup!$E$14)</f>
        <v>0.5138888888888888</v>
      </c>
      <c r="H6" s="29">
        <f>IF(Setup!$E$15="","",Setup!$E$15)</f>
        <v>0.5416666666666666</v>
      </c>
      <c r="I6" s="29">
        <f>IF(Setup!$E$16="","",Setup!$E$16)</f>
        <v>0.5694444444444444</v>
      </c>
    </row>
    <row r="7" spans="1:16" x14ac:dyDescent="0.25">
      <c r="A7" s="28" t="s">
        <v>10</v>
      </c>
      <c r="B7" s="29">
        <f>IF(Setup!$F$9="","",Setup!$F$9)</f>
        <v>0.3611111111111111</v>
      </c>
      <c r="C7" s="29">
        <f>IF(Setup!$F$10="","",Setup!$F$10)</f>
        <v>0.3888888888888889</v>
      </c>
      <c r="D7" s="29">
        <f>IF(Setup!$F$11="","",Setup!$F$11)</f>
        <v>0.4166666666666667</v>
      </c>
      <c r="E7" s="29">
        <f>IF(Setup!$F$12="","",Setup!$F$12)</f>
        <v>0.4583333333333333</v>
      </c>
      <c r="F7" s="29">
        <f>IF(Setup!$F$13="","",Setup!$F$13)</f>
        <v>0.4861111111111111</v>
      </c>
      <c r="G7" s="29">
        <f>IF(Setup!$F$14="","",Setup!$F$14)</f>
        <v>0.5416666666666666</v>
      </c>
      <c r="H7" s="29">
        <f>IF(Setup!$F$15="","",Setup!$F$15)</f>
        <v>0.5694444444444444</v>
      </c>
      <c r="I7" s="29">
        <f>IF(Setup!$F$16="","",Setup!$F$16)</f>
        <v>0.5972222222222222</v>
      </c>
      <c r="P7" s="17" t="s">
        <v>125</v>
      </c>
    </row>
    <row r="8" ht="30" customHeight="1" spans="1:16" x14ac:dyDescent="0.25">
      <c r="A8" s="30" t="str">
        <f>IF(Setup!$A$9="","",Setup!$A$9)</f>
        <v>Monday</v>
      </c>
      <c r="B8" s="31" t="str">
        <f>IF($K$3=0,"",INDEX(Master!$C$7:$AX$30,$K$3,1)&amp;"")</f>
        <v>Eng / RI</v>
      </c>
      <c r="C8" s="31" t="str">
        <f>IF($K$3=0,"",INDEX(Master!$C$7:$AX$30,$K$3,2)&amp;"")</f>
        <v>Skt / VJ</v>
      </c>
      <c r="D8" s="31" t="str">
        <f>IF($K$3=0,"",INDEX(Master!$C$7:$AX$30,$K$3,3)&amp;"")</f>
        <v>PE / HB</v>
      </c>
      <c r="E8" s="31" t="str">
        <f>IF($K$3=0,"",INDEX(Master!$C$7:$AX$30,$K$3,4)&amp;"")</f>
        <v>Comp / AK</v>
      </c>
      <c r="F8" s="31" t="str">
        <f>IF($K$3=0,"",INDEX(Master!$C$7:$AX$30,$K$3,5)&amp;"")</f>
        <v>Hin / PS</v>
      </c>
      <c r="G8" s="31" t="str">
        <f>IF($K$3=0,"",INDEX(Master!$C$7:$AX$30,$K$3,6)&amp;"")</f>
        <v>Maths / AK</v>
      </c>
      <c r="H8" s="31" t="str">
        <f>IF($K$3=0,"",INDEX(Master!$C$7:$AX$30,$K$3,7)&amp;"")</f>
        <v>Sci / SG</v>
      </c>
      <c r="I8" s="31" t="str">
        <f>IF($K$3=0,"",INDEX(Master!$C$7:$AX$30,$K$3,8)&amp;"")</f>
        <v>SSt / TN</v>
      </c>
      <c r="P8" s="18" t="str">
        <f>IF($K$3=0,"",INDEX(Master!$C$7:$AX$30,$K$3,1)&amp;"")</f>
        <v>Eng / RI</v>
      </c>
    </row>
    <row r="9" ht="30" customHeight="1" spans="1:16" x14ac:dyDescent="0.25">
      <c r="A9" s="30" t="str">
        <f>IF(Setup!$A$10="","",Setup!$A$10)</f>
        <v>Tuesday</v>
      </c>
      <c r="B9" s="31" t="str">
        <f>IF($K$3=0,"",INDEX(Master!$C$7:$AX$30,$K$3,9)&amp;"")</f>
        <v>Eng / RI</v>
      </c>
      <c r="C9" s="31" t="str">
        <f>IF($K$3=0,"",INDEX(Master!$C$7:$AX$30,$K$3,10)&amp;"")</f>
        <v>Hin / PS</v>
      </c>
      <c r="D9" s="31" t="str">
        <f>IF($K$3=0,"",INDEX(Master!$C$7:$AX$30,$K$3,11)&amp;"")</f>
        <v>Eng / RI</v>
      </c>
      <c r="E9" s="31" t="str">
        <f>IF($K$3=0,"",INDEX(Master!$C$7:$AX$30,$K$3,12)&amp;"")</f>
        <v>Sci / SG</v>
      </c>
      <c r="F9" s="31" t="str">
        <f>IF($K$3=0,"",INDEX(Master!$C$7:$AX$30,$K$3,13)&amp;"")</f>
        <v>Maths / AK</v>
      </c>
      <c r="G9" s="31" t="str">
        <f>IF($K$3=0,"",INDEX(Master!$C$7:$AX$30,$K$3,14)&amp;"")</f>
        <v>SSt / TN</v>
      </c>
      <c r="H9" s="31" t="str">
        <f>IF($K$3=0,"",INDEX(Master!$C$7:$AX$30,$K$3,15)&amp;"")</f>
        <v>Skt / VJ</v>
      </c>
      <c r="I9" s="31" t="str">
        <f>IF($K$3=0,"",INDEX(Master!$C$7:$AX$30,$K$3,16)&amp;"")</f>
        <v>Sci / SG</v>
      </c>
      <c r="P9" s="18" t="str">
        <f>IF($K$3=0,"",INDEX(Master!$C$7:$AX$30,$K$3,2)&amp;"")</f>
        <v>Skt / VJ</v>
      </c>
    </row>
    <row r="10" ht="30" customHeight="1" spans="1:16" x14ac:dyDescent="0.25">
      <c r="A10" s="30" t="str">
        <f>IF(Setup!$A$11="","",Setup!$A$11)</f>
        <v>Wednesday</v>
      </c>
      <c r="B10" s="31" t="str">
        <f>IF($K$3=0,"",INDEX(Master!$C$7:$AX$30,$K$3,17)&amp;"")</f>
        <v>Eng / RI</v>
      </c>
      <c r="C10" s="31" t="str">
        <f>IF($K$3=0,"",INDEX(Master!$C$7:$AX$30,$K$3,18)&amp;"")</f>
        <v>SSt / TN</v>
      </c>
      <c r="D10" s="31" t="str">
        <f>IF($K$3=0,"",INDEX(Master!$C$7:$AX$30,$K$3,19)&amp;"")</f>
        <v>PE / HB</v>
      </c>
      <c r="E10" s="31" t="str">
        <f>IF($K$3=0,"",INDEX(Master!$C$7:$AX$30,$K$3,20)&amp;"")</f>
        <v>Maths / AK</v>
      </c>
      <c r="F10" s="31" t="str">
        <f>IF($K$3=0,"",INDEX(Master!$C$7:$AX$30,$K$3,21)&amp;"")</f>
        <v>Hin / PS</v>
      </c>
      <c r="G10" s="31" t="str">
        <f>IF($K$3=0,"",INDEX(Master!$C$7:$AX$30,$K$3,22)&amp;"")</f>
        <v>Comp / AK</v>
      </c>
      <c r="H10" s="31" t="str">
        <f>IF($K$3=0,"",INDEX(Master!$C$7:$AX$30,$K$3,23)&amp;"")</f>
        <v>Maths / AK</v>
      </c>
      <c r="I10" s="31" t="str">
        <f>IF($K$3=0,"",INDEX(Master!$C$7:$AX$30,$K$3,24)&amp;"")</f>
        <v>Sci / SG</v>
      </c>
      <c r="P10" s="18" t="str">
        <f>IF($K$3=0,"",INDEX(Master!$C$7:$AX$30,$K$3,3)&amp;"")</f>
        <v>PE / HB</v>
      </c>
    </row>
    <row r="11" ht="30" customHeight="1" spans="1:16" x14ac:dyDescent="0.25">
      <c r="A11" s="30" t="str">
        <f>IF(Setup!$A$12="","",Setup!$A$12)</f>
        <v>Thursday</v>
      </c>
      <c r="B11" s="31" t="str">
        <f>IF($K$3=0,"",INDEX(Master!$C$7:$AX$30,$K$3,25)&amp;"")</f>
        <v>Eng / RI</v>
      </c>
      <c r="C11" s="31" t="str">
        <f>IF($K$3=0,"",INDEX(Master!$C$7:$AX$30,$K$3,26)&amp;"")</f>
        <v>Hin / PS</v>
      </c>
      <c r="D11" s="31" t="str">
        <f>IF($K$3=0,"",INDEX(Master!$C$7:$AX$30,$K$3,27)&amp;"")</f>
        <v>SSt / TN</v>
      </c>
      <c r="E11" s="31" t="str">
        <f>IF($K$3=0,"",INDEX(Master!$C$7:$AX$30,$K$3,28)&amp;"")</f>
        <v>Lib / RI</v>
      </c>
      <c r="F11" s="31" t="str">
        <f>IF($K$3=0,"",INDEX(Master!$C$7:$AX$30,$K$3,29)&amp;"")</f>
        <v>Maths / AK</v>
      </c>
      <c r="G11" s="31" t="str">
        <f>IF($K$3=0,"",INDEX(Master!$C$7:$AX$30,$K$3,30)&amp;"")</f>
        <v>Music / VJ</v>
      </c>
      <c r="H11" s="31" t="str">
        <f>IF($K$3=0,"",INDEX(Master!$C$7:$AX$30,$K$3,31)&amp;"")</f>
        <v>Sci / SG</v>
      </c>
      <c r="I11" s="31" t="str">
        <f>IF($K$3=0,"",INDEX(Master!$C$7:$AX$30,$K$3,32)&amp;"")</f>
        <v>Art / HB</v>
      </c>
      <c r="P11" s="18" t="str">
        <f>IF($K$3=0,"",INDEX(Master!$C$7:$AX$30,$K$3,4)&amp;"")</f>
        <v>Comp / AK</v>
      </c>
    </row>
    <row r="12" ht="30" customHeight="1" spans="1:16" x14ac:dyDescent="0.25">
      <c r="A12" s="30" t="str">
        <f>IF(Setup!$A$13="","",Setup!$A$13)</f>
        <v>Friday</v>
      </c>
      <c r="B12" s="31" t="str">
        <f>IF($K$3=0,"",INDEX(Master!$C$7:$AX$30,$K$3,33)&amp;"")</f>
        <v>Eng / RI</v>
      </c>
      <c r="C12" s="31" t="str">
        <f>IF($K$3=0,"",INDEX(Master!$C$7:$AX$30,$K$3,34)&amp;"")</f>
        <v>SSt / TN</v>
      </c>
      <c r="D12" s="31" t="str">
        <f>IF($K$3=0,"",INDEX(Master!$C$7:$AX$30,$K$3,35)&amp;"")</f>
        <v>Comp / AK</v>
      </c>
      <c r="E12" s="31" t="str">
        <f>IF($K$3=0,"",INDEX(Master!$C$7:$AX$30,$K$3,36)&amp;"")</f>
        <v>Skt / VJ</v>
      </c>
      <c r="F12" s="31" t="str">
        <f>IF($K$3=0,"",INDEX(Master!$C$7:$AX$30,$K$3,37)&amp;"")</f>
        <v>Hin / PS</v>
      </c>
      <c r="G12" s="31" t="str">
        <f>IF($K$3=0,"",INDEX(Master!$C$7:$AX$30,$K$3,38)&amp;"")</f>
        <v>Sci / SG</v>
      </c>
      <c r="H12" s="31" t="str">
        <f>IF($K$3=0,"",INDEX(Master!$C$7:$AX$30,$K$3,39)&amp;"")</f>
        <v>PE / HB</v>
      </c>
      <c r="I12" s="31" t="str">
        <f>IF($K$3=0,"",INDEX(Master!$C$7:$AX$30,$K$3,40)&amp;"")</f>
        <v>Maths / AK</v>
      </c>
      <c r="P12" s="18" t="str">
        <f>IF($K$3=0,"",INDEX(Master!$C$7:$AX$30,$K$3,5)&amp;"")</f>
        <v>Hin / PS</v>
      </c>
    </row>
    <row r="13" ht="30" customHeight="1" spans="1:16" x14ac:dyDescent="0.25">
      <c r="A13" s="30" t="str">
        <f>IF(Setup!$A$14="","",Setup!$A$14)</f>
        <v>Saturday</v>
      </c>
      <c r="B13" s="31" t="str">
        <f>IF($K$3=0,"",INDEX(Master!$C$7:$AX$30,$K$3,41)&amp;"")</f>
        <v>Eng / RI</v>
      </c>
      <c r="C13" s="31" t="str">
        <f>IF($K$3=0,"",INDEX(Master!$C$7:$AX$30,$K$3,42)&amp;"")</f>
        <v>Art / HB</v>
      </c>
      <c r="D13" s="31" t="str">
        <f>IF($K$3=0,"",INDEX(Master!$C$7:$AX$30,$K$3,43)&amp;"")</f>
        <v>Hin / PS</v>
      </c>
      <c r="E13" s="31" t="str">
        <f>IF($K$3=0,"",INDEX(Master!$C$7:$AX$30,$K$3,44)&amp;"")</f>
        <v>SSt / TN</v>
      </c>
      <c r="F13" s="31" t="str">
        <f>IF($K$3=0,"",INDEX(Master!$C$7:$AX$30,$K$3,45)&amp;"")</f>
        <v>Skt / VJ</v>
      </c>
      <c r="G13" s="31" t="str">
        <f>IF($K$3=0,"",INDEX(Master!$C$7:$AX$30,$K$3,46)&amp;"")</f>
        <v>Maths / AK</v>
      </c>
      <c r="H13" s="31" t="str">
        <f>IF($K$3=0,"",INDEX(Master!$C$7:$AX$30,$K$3,47)&amp;"")</f>
        <v>Sci / SG</v>
      </c>
      <c r="I13" s="31" t="str">
        <f>IF($K$3=0,"",INDEX(Master!$C$7:$AX$30,$K$3,48)&amp;"")</f>
        <v>Maths / AK</v>
      </c>
      <c r="P13" s="18" t="str">
        <f>IF($K$3=0,"",INDEX(Master!$C$7:$AX$30,$K$3,6)&amp;"")</f>
        <v>Maths / AK</v>
      </c>
    </row>
    <row r="14" spans="16:16" x14ac:dyDescent="0.25">
      <c r="P14" s="18" t="str">
        <f>IF($K$3=0,"",INDEX(Master!$C$7:$AX$30,$K$3,7)&amp;"")</f>
        <v>Sci / SG</v>
      </c>
    </row>
    <row r="15" spans="1:16" x14ac:dyDescent="0.25">
      <c r="A15" s="6" t="s">
        <v>28</v>
      </c>
      <c r="B15" s="7" t="s">
        <v>27</v>
      </c>
      <c r="C15" s="7" t="s">
        <v>9</v>
      </c>
      <c r="D15" s="7" t="s">
        <v>10</v>
      </c>
      <c r="P15" s="18" t="str">
        <f>IF($K$3=0,"",INDEX(Master!$C$7:$AX$30,$K$3,8)&amp;"")</f>
        <v>SSt / TN</v>
      </c>
    </row>
    <row r="16" spans="1:16" x14ac:dyDescent="0.25">
      <c r="A16" s="32" t="str">
        <f>IF(Setup!$E$19="","",Setup!$E$19)</f>
        <v>Short break</v>
      </c>
      <c r="B16" s="33">
        <f>IF(Setup!$D$19="","",Setup!$D$19)</f>
        <v>3</v>
      </c>
      <c r="C16" s="34">
        <f>IF(Setup!$F$19="","",Setup!$F$19)</f>
        <v>0.4166666666666667</v>
      </c>
      <c r="D16" s="34">
        <f>IF(Setup!$G$19="","",Setup!$G$19)</f>
        <v>0.4305555555555556</v>
      </c>
      <c r="P16" s="18" t="str">
        <f>IF($K$3=0,"",INDEX(Master!$C$7:$AX$30,$K$3,9)&amp;"")</f>
        <v>Eng / RI</v>
      </c>
    </row>
    <row r="17" spans="1:16" x14ac:dyDescent="0.25">
      <c r="A17" s="32" t="str">
        <f>IF(Setup!$E$20="","",Setup!$E$20)</f>
        <v>Lunch</v>
      </c>
      <c r="B17" s="33">
        <f>IF(Setup!$D$20="","",Setup!$D$20)</f>
        <v>5</v>
      </c>
      <c r="C17" s="34">
        <f>IF(Setup!$F$20="","",Setup!$F$20)</f>
        <v>0.4861111111111111</v>
      </c>
      <c r="D17" s="34">
        <f>IF(Setup!$G$20="","",Setup!$G$20)</f>
        <v>0.5138888888888888</v>
      </c>
      <c r="P17" s="18" t="str">
        <f>IF($K$3=0,"",INDEX(Master!$C$7:$AX$30,$K$3,10)&amp;"")</f>
        <v>Hin / PS</v>
      </c>
    </row>
    <row r="18" spans="1:16" x14ac:dyDescent="0.25">
      <c r="A18" s="32" t="str">
        <f>IF(Setup!$E$21="","",Setup!$E$21)</f>
        <v/>
      </c>
      <c r="B18" s="33" t="str">
        <f>IF(Setup!$D$21="","",Setup!$D$21)</f>
        <v/>
      </c>
      <c r="C18" s="34" t="str">
        <f>IF(Setup!$F$21="","",Setup!$F$21)</f>
        <v/>
      </c>
      <c r="D18" s="34" t="str">
        <f>IF(Setup!$G$21="","",Setup!$G$21)</f>
        <v/>
      </c>
      <c r="P18" s="18" t="str">
        <f>IF($K$3=0,"",INDEX(Master!$C$7:$AX$30,$K$3,11)&amp;"")</f>
        <v>Eng / RI</v>
      </c>
    </row>
    <row r="19" spans="16:16" x14ac:dyDescent="0.25">
      <c r="P19" s="18" t="str">
        <f>IF($K$3=0,"",INDEX(Master!$C$7:$AX$30,$K$3,12)&amp;"")</f>
        <v>Sci / SG</v>
      </c>
    </row>
    <row r="20" spans="1:16" x14ac:dyDescent="0.25">
      <c r="A20" s="8" t="s">
        <v>126</v>
      </c>
      <c r="P20" s="18" t="str">
        <f>IF($K$3=0,"",INDEX(Master!$C$7:$AX$30,$K$3,13)&amp;"")</f>
        <v>Maths / AK</v>
      </c>
    </row>
    <row r="21" ht="30" customHeight="1" spans="1:16" x14ac:dyDescent="0.25">
      <c r="A21" s="6" t="s">
        <v>41</v>
      </c>
      <c r="B21" s="7" t="s">
        <v>40</v>
      </c>
      <c r="C21" s="6" t="s">
        <v>39</v>
      </c>
      <c r="D21" s="6"/>
      <c r="E21" s="7" t="s">
        <v>127</v>
      </c>
      <c r="K21" s="17" t="s">
        <v>128</v>
      </c>
      <c r="L21" s="17" t="s">
        <v>129</v>
      </c>
      <c r="M21" s="17" t="s">
        <v>38</v>
      </c>
      <c r="N21" s="17" t="s">
        <v>130</v>
      </c>
      <c r="P21" s="18" t="str">
        <f>IF($K$3=0,"",INDEX(Master!$C$7:$AX$30,$K$3,14)&amp;"")</f>
        <v>SSt / TN</v>
      </c>
    </row>
    <row r="22" spans="1:16" x14ac:dyDescent="0.25">
      <c r="A22" s="32" t="str">
        <f>IFERROR(INDEX(Setup!$J$27:$J$46,MATCH(1,$L$22:$L$41,0)),"")</f>
        <v>English</v>
      </c>
      <c r="B22" s="33" t="str">
        <f>IFERROR(INDEX(Setup!$I$27:$I$46,MATCH(1,$L$22:$L$41,0)),"")</f>
        <v>Eng</v>
      </c>
      <c r="C22" s="32" t="str">
        <f>IFERROR(INDEX($N$22:$N$41,MATCH(1,$L$22:$L$41,0)),"")</f>
        <v>Ms. R. Iyer (RI)</v>
      </c>
      <c r="D22" s="32"/>
      <c r="E22" s="33">
        <f>IFERROR(INDEX($K$22:$K$41,MATCH(1,$L$22:$L$41,0)),"")</f>
        <v>7</v>
      </c>
      <c r="K22" s="18">
        <f>IF(OR($K$3=0,Setup!$I$27=""),0,SUMPRODUCT(--(LEFT($P$8:$P$55,LEN(Setup!$I$27)+2)=Setup!$I$27&amp;" /")))</f>
        <v>7</v>
      </c>
      <c r="L22" s="18">
        <f>IF(K22&gt;0,COUNTIF($K$22:K22,"&gt;0"),"")</f>
        <v>1</v>
      </c>
      <c r="M22" s="18" t="str">
        <f>IF(K22=0,"",TRIM(MID(LOOKUP(2,1/(LEFT($P$8:$P$55,LEN(Setup!$I$27)+2)=Setup!$I$27&amp;" /"),$P$8:$P$55),LEN(Setup!$I$27)+3,20)))</f>
        <v>RI</v>
      </c>
      <c r="N22" s="18" t="str">
        <f>IF(M22="","",IFERROR(INDEX(Setup!$E$27:$E$56,MATCH(M22,Setup!$D$27:$D$56,0))&amp;" ("&amp;M22&amp;")",M22))</f>
        <v>Ms. R. Iyer (RI)</v>
      </c>
      <c r="P22" s="18" t="str">
        <f>IF($K$3=0,"",INDEX(Master!$C$7:$AX$30,$K$3,15)&amp;"")</f>
        <v>Skt / VJ</v>
      </c>
    </row>
    <row r="23" spans="1:16" x14ac:dyDescent="0.25">
      <c r="A23" s="32" t="str">
        <f>IFERROR(INDEX(Setup!$J$27:$J$46,MATCH(2,$L$22:$L$41,0)),"")</f>
        <v>Hindi</v>
      </c>
      <c r="B23" s="33" t="str">
        <f>IFERROR(INDEX(Setup!$I$27:$I$46,MATCH(2,$L$22:$L$41,0)),"")</f>
        <v>Hin</v>
      </c>
      <c r="C23" s="32" t="str">
        <f>IFERROR(INDEX($N$22:$N$41,MATCH(2,$L$22:$L$41,0)),"")</f>
        <v>Mrs. P. Sinha (PS)</v>
      </c>
      <c r="D23" s="32"/>
      <c r="E23" s="33">
        <f>IFERROR(INDEX($K$22:$K$41,MATCH(2,$L$22:$L$41,0)),"")</f>
        <v>6</v>
      </c>
      <c r="K23" s="18">
        <f>IF(OR($K$3=0,Setup!$I$28=""),0,SUMPRODUCT(--(LEFT($P$8:$P$55,LEN(Setup!$I$28)+2)=Setup!$I$28&amp;" /")))</f>
        <v>6</v>
      </c>
      <c r="L23" s="18">
        <f>IF(K23&gt;0,COUNTIF($K$22:K23,"&gt;0"),"")</f>
        <v>2</v>
      </c>
      <c r="M23" s="18" t="str">
        <f>IF(K23=0,"",TRIM(MID(LOOKUP(2,1/(LEFT($P$8:$P$55,LEN(Setup!$I$28)+2)=Setup!$I$28&amp;" /"),$P$8:$P$55),LEN(Setup!$I$28)+3,20)))</f>
        <v>PS</v>
      </c>
      <c r="N23" s="18" t="str">
        <f>IF(M23="","",IFERROR(INDEX(Setup!$E$27:$E$56,MATCH(M23,Setup!$D$27:$D$56,0))&amp;" ("&amp;M23&amp;")",M23))</f>
        <v>Mrs. P. Sinha (PS)</v>
      </c>
      <c r="P23" s="18" t="str">
        <f>IF($K$3=0,"",INDEX(Master!$C$7:$AX$30,$K$3,16)&amp;"")</f>
        <v>Sci / SG</v>
      </c>
    </row>
    <row r="24" spans="1:16" x14ac:dyDescent="0.25">
      <c r="A24" s="32" t="str">
        <f>IFERROR(INDEX(Setup!$J$27:$J$46,MATCH(3,$L$22:$L$41,0)),"")</f>
        <v>Mathematics</v>
      </c>
      <c r="B24" s="33" t="str">
        <f>IFERROR(INDEX(Setup!$I$27:$I$46,MATCH(3,$L$22:$L$41,0)),"")</f>
        <v>Maths</v>
      </c>
      <c r="C24" s="32" t="str">
        <f>IFERROR(INDEX($N$22:$N$41,MATCH(3,$L$22:$L$41,0)),"")</f>
        <v>Mr. A. Kulkarni (AK)</v>
      </c>
      <c r="D24" s="32"/>
      <c r="E24" s="33">
        <f>IFERROR(INDEX($K$22:$K$41,MATCH(3,$L$22:$L$41,0)),"")</f>
        <v>8</v>
      </c>
      <c r="K24" s="18">
        <f>IF(OR($K$3=0,Setup!$I$29=""),0,SUMPRODUCT(--(LEFT($P$8:$P$55,LEN(Setup!$I$29)+2)=Setup!$I$29&amp;" /")))</f>
        <v>8</v>
      </c>
      <c r="L24" s="18">
        <f>IF(K24&gt;0,COUNTIF($K$22:K24,"&gt;0"),"")</f>
        <v>3</v>
      </c>
      <c r="M24" s="18" t="str">
        <f>IF(K24=0,"",TRIM(MID(LOOKUP(2,1/(LEFT($P$8:$P$55,LEN(Setup!$I$29)+2)=Setup!$I$29&amp;" /"),$P$8:$P$55),LEN(Setup!$I$29)+3,20)))</f>
        <v>AK</v>
      </c>
      <c r="N24" s="18" t="str">
        <f>IF(M24="","",IFERROR(INDEX(Setup!$E$27:$E$56,MATCH(M24,Setup!$D$27:$D$56,0))&amp;" ("&amp;M24&amp;")",M24))</f>
        <v>Mr. A. Kulkarni (AK)</v>
      </c>
      <c r="P24" s="18" t="str">
        <f>IF($K$3=0,"",INDEX(Master!$C$7:$AX$30,$K$3,17)&amp;"")</f>
        <v>Eng / RI</v>
      </c>
    </row>
    <row r="25" spans="1:16" x14ac:dyDescent="0.25">
      <c r="A25" s="32" t="str">
        <f>IFERROR(INDEX(Setup!$J$27:$J$46,MATCH(4,$L$22:$L$41,0)),"")</f>
        <v>Science</v>
      </c>
      <c r="B25" s="33" t="str">
        <f>IFERROR(INDEX(Setup!$I$27:$I$46,MATCH(4,$L$22:$L$41,0)),"")</f>
        <v>Sci</v>
      </c>
      <c r="C25" s="32" t="str">
        <f>IFERROR(INDEX($N$22:$N$41,MATCH(4,$L$22:$L$41,0)),"")</f>
        <v>Ms. S. Ghosh (SG)</v>
      </c>
      <c r="D25" s="32"/>
      <c r="E25" s="33">
        <f>IFERROR(INDEX($K$22:$K$41,MATCH(4,$L$22:$L$41,0)),"")</f>
        <v>7</v>
      </c>
      <c r="K25" s="18">
        <f>IF(OR($K$3=0,Setup!$I$30=""),0,SUMPRODUCT(--(LEFT($P$8:$P$55,LEN(Setup!$I$30)+2)=Setup!$I$30&amp;" /")))</f>
        <v>7</v>
      </c>
      <c r="L25" s="18">
        <f>IF(K25&gt;0,COUNTIF($K$22:K25,"&gt;0"),"")</f>
        <v>4</v>
      </c>
      <c r="M25" s="18" t="str">
        <f>IF(K25=0,"",TRIM(MID(LOOKUP(2,1/(LEFT($P$8:$P$55,LEN(Setup!$I$30)+2)=Setup!$I$30&amp;" /"),$P$8:$P$55),LEN(Setup!$I$30)+3,20)))</f>
        <v>SG</v>
      </c>
      <c r="N25" s="18" t="str">
        <f>IF(M25="","",IFERROR(INDEX(Setup!$E$27:$E$56,MATCH(M25,Setup!$D$27:$D$56,0))&amp;" ("&amp;M25&amp;")",M25))</f>
        <v>Ms. S. Ghosh (SG)</v>
      </c>
      <c r="P25" s="18" t="str">
        <f>IF($K$3=0,"",INDEX(Master!$C$7:$AX$30,$K$3,18)&amp;"")</f>
        <v>SSt / TN</v>
      </c>
    </row>
    <row r="26" spans="1:16" x14ac:dyDescent="0.25">
      <c r="A26" s="32" t="str">
        <f>IFERROR(INDEX(Setup!$J$27:$J$46,MATCH(5,$L$22:$L$41,0)),"")</f>
        <v>Social Science</v>
      </c>
      <c r="B26" s="33" t="str">
        <f>IFERROR(INDEX(Setup!$I$27:$I$46,MATCH(5,$L$22:$L$41,0)),"")</f>
        <v>SSt</v>
      </c>
      <c r="C26" s="32" t="str">
        <f>IFERROR(INDEX($N$22:$N$41,MATCH(5,$L$22:$L$41,0)),"")</f>
        <v>Mrs. T. Nair (TN)</v>
      </c>
      <c r="D26" s="32"/>
      <c r="E26" s="33">
        <f>IFERROR(INDEX($K$22:$K$41,MATCH(5,$L$22:$L$41,0)),"")</f>
        <v>6</v>
      </c>
      <c r="K26" s="18">
        <f>IF(OR($K$3=0,Setup!$I$31=""),0,SUMPRODUCT(--(LEFT($P$8:$P$55,LEN(Setup!$I$31)+2)=Setup!$I$31&amp;" /")))</f>
        <v>6</v>
      </c>
      <c r="L26" s="18">
        <f>IF(K26&gt;0,COUNTIF($K$22:K26,"&gt;0"),"")</f>
        <v>5</v>
      </c>
      <c r="M26" s="18" t="str">
        <f>IF(K26=0,"",TRIM(MID(LOOKUP(2,1/(LEFT($P$8:$P$55,LEN(Setup!$I$31)+2)=Setup!$I$31&amp;" /"),$P$8:$P$55),LEN(Setup!$I$31)+3,20)))</f>
        <v>TN</v>
      </c>
      <c r="N26" s="18" t="str">
        <f>IF(M26="","",IFERROR(INDEX(Setup!$E$27:$E$56,MATCH(M26,Setup!$D$27:$D$56,0))&amp;" ("&amp;M26&amp;")",M26))</f>
        <v>Mrs. T. Nair (TN)</v>
      </c>
      <c r="P26" s="18" t="str">
        <f>IF($K$3=0,"",INDEX(Master!$C$7:$AX$30,$K$3,19)&amp;"")</f>
        <v>PE / HB</v>
      </c>
    </row>
    <row r="27" spans="1:16" x14ac:dyDescent="0.25">
      <c r="A27" s="32" t="str">
        <f>IFERROR(INDEX(Setup!$J$27:$J$46,MATCH(6,$L$22:$L$41,0)),"")</f>
        <v>Sanskrit</v>
      </c>
      <c r="B27" s="33" t="str">
        <f>IFERROR(INDEX(Setup!$I$27:$I$46,MATCH(6,$L$22:$L$41,0)),"")</f>
        <v>Skt</v>
      </c>
      <c r="C27" s="32" t="str">
        <f>IFERROR(INDEX($N$22:$N$41,MATCH(6,$L$22:$L$41,0)),"")</f>
        <v>Mr. V. Joshi (VJ)</v>
      </c>
      <c r="D27" s="32"/>
      <c r="E27" s="33">
        <f>IFERROR(INDEX($K$22:$K$41,MATCH(6,$L$22:$L$41,0)),"")</f>
        <v>4</v>
      </c>
      <c r="K27" s="18">
        <f>IF(OR($K$3=0,Setup!$I$32=""),0,SUMPRODUCT(--(LEFT($P$8:$P$55,LEN(Setup!$I$32)+2)=Setup!$I$32&amp;" /")))</f>
        <v>4</v>
      </c>
      <c r="L27" s="18">
        <f>IF(K27&gt;0,COUNTIF($K$22:K27,"&gt;0"),"")</f>
        <v>6</v>
      </c>
      <c r="M27" s="18" t="str">
        <f>IF(K27=0,"",TRIM(MID(LOOKUP(2,1/(LEFT($P$8:$P$55,LEN(Setup!$I$32)+2)=Setup!$I$32&amp;" /"),$P$8:$P$55),LEN(Setup!$I$32)+3,20)))</f>
        <v>VJ</v>
      </c>
      <c r="N27" s="18" t="str">
        <f>IF(M27="","",IFERROR(INDEX(Setup!$E$27:$E$56,MATCH(M27,Setup!$D$27:$D$56,0))&amp;" ("&amp;M27&amp;")",M27))</f>
        <v>Mr. V. Joshi (VJ)</v>
      </c>
      <c r="P27" s="18" t="str">
        <f>IF($K$3=0,"",INDEX(Master!$C$7:$AX$30,$K$3,20)&amp;"")</f>
        <v>Maths / AK</v>
      </c>
    </row>
    <row r="28" spans="1:16" x14ac:dyDescent="0.25">
      <c r="A28" s="32" t="str">
        <f>IFERROR(INDEX(Setup!$J$27:$J$46,MATCH(7,$L$22:$L$41,0)),"")</f>
        <v>Computer</v>
      </c>
      <c r="B28" s="33" t="str">
        <f>IFERROR(INDEX(Setup!$I$27:$I$46,MATCH(7,$L$22:$L$41,0)),"")</f>
        <v>Comp</v>
      </c>
      <c r="C28" s="32" t="str">
        <f>IFERROR(INDEX($N$22:$N$41,MATCH(7,$L$22:$L$41,0)),"")</f>
        <v>Mr. A. Kulkarni (AK)</v>
      </c>
      <c r="D28" s="32"/>
      <c r="E28" s="33">
        <f>IFERROR(INDEX($K$22:$K$41,MATCH(7,$L$22:$L$41,0)),"")</f>
        <v>3</v>
      </c>
      <c r="K28" s="18">
        <f>IF(OR($K$3=0,Setup!$I$33=""),0,SUMPRODUCT(--(LEFT($P$8:$P$55,LEN(Setup!$I$33)+2)=Setup!$I$33&amp;" /")))</f>
        <v>3</v>
      </c>
      <c r="L28" s="18">
        <f>IF(K28&gt;0,COUNTIF($K$22:K28,"&gt;0"),"")</f>
        <v>7</v>
      </c>
      <c r="M28" s="18" t="str">
        <f>IF(K28=0,"",TRIM(MID(LOOKUP(2,1/(LEFT($P$8:$P$55,LEN(Setup!$I$33)+2)=Setup!$I$33&amp;" /"),$P$8:$P$55),LEN(Setup!$I$33)+3,20)))</f>
        <v>AK</v>
      </c>
      <c r="N28" s="18" t="str">
        <f>IF(M28="","",IFERROR(INDEX(Setup!$E$27:$E$56,MATCH(M28,Setup!$D$27:$D$56,0))&amp;" ("&amp;M28&amp;")",M28))</f>
        <v>Mr. A. Kulkarni (AK)</v>
      </c>
      <c r="P28" s="18" t="str">
        <f>IF($K$3=0,"",INDEX(Master!$C$7:$AX$30,$K$3,21)&amp;"")</f>
        <v>Hin / PS</v>
      </c>
    </row>
    <row r="29" spans="1:16" x14ac:dyDescent="0.25">
      <c r="A29" s="32" t="str">
        <f>IFERROR(INDEX(Setup!$J$27:$J$46,MATCH(8,$L$22:$L$41,0)),"")</f>
        <v>Physical Education</v>
      </c>
      <c r="B29" s="33" t="str">
        <f>IFERROR(INDEX(Setup!$I$27:$I$46,MATCH(8,$L$22:$L$41,0)),"")</f>
        <v>PE</v>
      </c>
      <c r="C29" s="32" t="str">
        <f>IFERROR(INDEX($N$22:$N$41,MATCH(8,$L$22:$L$41,0)),"")</f>
        <v>Mr. H. Bhat (HB)</v>
      </c>
      <c r="D29" s="32"/>
      <c r="E29" s="33">
        <f>IFERROR(INDEX($K$22:$K$41,MATCH(8,$L$22:$L$41,0)),"")</f>
        <v>3</v>
      </c>
      <c r="K29" s="18">
        <f>IF(OR($K$3=0,Setup!$I$34=""),0,SUMPRODUCT(--(LEFT($P$8:$P$55,LEN(Setup!$I$34)+2)=Setup!$I$34&amp;" /")))</f>
        <v>3</v>
      </c>
      <c r="L29" s="18">
        <f>IF(K29&gt;0,COUNTIF($K$22:K29,"&gt;0"),"")</f>
        <v>8</v>
      </c>
      <c r="M29" s="18" t="str">
        <f>IF(K29=0,"",TRIM(MID(LOOKUP(2,1/(LEFT($P$8:$P$55,LEN(Setup!$I$34)+2)=Setup!$I$34&amp;" /"),$P$8:$P$55),LEN(Setup!$I$34)+3,20)))</f>
        <v>HB</v>
      </c>
      <c r="N29" s="18" t="str">
        <f>IF(M29="","",IFERROR(INDEX(Setup!$E$27:$E$56,MATCH(M29,Setup!$D$27:$D$56,0))&amp;" ("&amp;M29&amp;")",M29))</f>
        <v>Mr. H. Bhat (HB)</v>
      </c>
      <c r="P29" s="18" t="str">
        <f>IF($K$3=0,"",INDEX(Master!$C$7:$AX$30,$K$3,22)&amp;"")</f>
        <v>Comp / AK</v>
      </c>
    </row>
    <row r="30" spans="1:16" x14ac:dyDescent="0.25">
      <c r="A30" s="32" t="str">
        <f>IFERROR(INDEX(Setup!$J$27:$J$46,MATCH(9,$L$22:$L$41,0)),"")</f>
        <v>Art</v>
      </c>
      <c r="B30" s="33" t="str">
        <f>IFERROR(INDEX(Setup!$I$27:$I$46,MATCH(9,$L$22:$L$41,0)),"")</f>
        <v>Art</v>
      </c>
      <c r="C30" s="32" t="str">
        <f>IFERROR(INDEX($N$22:$N$41,MATCH(9,$L$22:$L$41,0)),"")</f>
        <v>Mr. H. Bhat (HB)</v>
      </c>
      <c r="D30" s="32"/>
      <c r="E30" s="33">
        <f>IFERROR(INDEX($K$22:$K$41,MATCH(9,$L$22:$L$41,0)),"")</f>
        <v>2</v>
      </c>
      <c r="K30" s="18">
        <f>IF(OR($K$3=0,Setup!$I$35=""),0,SUMPRODUCT(--(LEFT($P$8:$P$55,LEN(Setup!$I$35)+2)=Setup!$I$35&amp;" /")))</f>
        <v>2</v>
      </c>
      <c r="L30" s="18">
        <f>IF(K30&gt;0,COUNTIF($K$22:K30,"&gt;0"),"")</f>
        <v>9</v>
      </c>
      <c r="M30" s="18" t="str">
        <f>IF(K30=0,"",TRIM(MID(LOOKUP(2,1/(LEFT($P$8:$P$55,LEN(Setup!$I$35)+2)=Setup!$I$35&amp;" /"),$P$8:$P$55),LEN(Setup!$I$35)+3,20)))</f>
        <v>HB</v>
      </c>
      <c r="N30" s="18" t="str">
        <f>IF(M30="","",IFERROR(INDEX(Setup!$E$27:$E$56,MATCH(M30,Setup!$D$27:$D$56,0))&amp;" ("&amp;M30&amp;")",M30))</f>
        <v>Mr. H. Bhat (HB)</v>
      </c>
      <c r="P30" s="18" t="str">
        <f>IF($K$3=0,"",INDEX(Master!$C$7:$AX$30,$K$3,23)&amp;"")</f>
        <v>Maths / AK</v>
      </c>
    </row>
    <row r="31" spans="1:16" x14ac:dyDescent="0.25">
      <c r="A31" s="32" t="str">
        <f>IFERROR(INDEX(Setup!$J$27:$J$46,MATCH(10,$L$22:$L$41,0)),"")</f>
        <v>Library</v>
      </c>
      <c r="B31" s="33" t="str">
        <f>IFERROR(INDEX(Setup!$I$27:$I$46,MATCH(10,$L$22:$L$41,0)),"")</f>
        <v>Lib</v>
      </c>
      <c r="C31" s="32" t="str">
        <f>IFERROR(INDEX($N$22:$N$41,MATCH(10,$L$22:$L$41,0)),"")</f>
        <v>Ms. R. Iyer (RI)</v>
      </c>
      <c r="D31" s="32"/>
      <c r="E31" s="33">
        <f>IFERROR(INDEX($K$22:$K$41,MATCH(10,$L$22:$L$41,0)),"")</f>
        <v>1</v>
      </c>
      <c r="K31" s="18">
        <f>IF(OR($K$3=0,Setup!$I$36=""),0,SUMPRODUCT(--(LEFT($P$8:$P$55,LEN(Setup!$I$36)+2)=Setup!$I$36&amp;" /")))</f>
        <v>1</v>
      </c>
      <c r="L31" s="18">
        <f>IF(K31&gt;0,COUNTIF($K$22:K31,"&gt;0"),"")</f>
        <v>10</v>
      </c>
      <c r="M31" s="18" t="str">
        <f>IF(K31=0,"",TRIM(MID(LOOKUP(2,1/(LEFT($P$8:$P$55,LEN(Setup!$I$36)+2)=Setup!$I$36&amp;" /"),$P$8:$P$55),LEN(Setup!$I$36)+3,20)))</f>
        <v>RI</v>
      </c>
      <c r="N31" s="18" t="str">
        <f>IF(M31="","",IFERROR(INDEX(Setup!$E$27:$E$56,MATCH(M31,Setup!$D$27:$D$56,0))&amp;" ("&amp;M31&amp;")",M31))</f>
        <v>Ms. R. Iyer (RI)</v>
      </c>
      <c r="P31" s="18" t="str">
        <f>IF($K$3=0,"",INDEX(Master!$C$7:$AX$30,$K$3,24)&amp;"")</f>
        <v>Sci / SG</v>
      </c>
    </row>
    <row r="32" spans="1:16" x14ac:dyDescent="0.25">
      <c r="A32" s="32" t="str">
        <f>IFERROR(INDEX(Setup!$J$27:$J$46,MATCH(11,$L$22:$L$41,0)),"")</f>
        <v>Music</v>
      </c>
      <c r="B32" s="33" t="str">
        <f>IFERROR(INDEX(Setup!$I$27:$I$46,MATCH(11,$L$22:$L$41,0)),"")</f>
        <v>Music</v>
      </c>
      <c r="C32" s="32" t="str">
        <f>IFERROR(INDEX($N$22:$N$41,MATCH(11,$L$22:$L$41,0)),"")</f>
        <v>Mr. V. Joshi (VJ)</v>
      </c>
      <c r="D32" s="32"/>
      <c r="E32" s="33">
        <f>IFERROR(INDEX($K$22:$K$41,MATCH(11,$L$22:$L$41,0)),"")</f>
        <v>1</v>
      </c>
      <c r="K32" s="18">
        <f>IF(OR($K$3=0,Setup!$I$37=""),0,SUMPRODUCT(--(LEFT($P$8:$P$55,LEN(Setup!$I$37)+2)=Setup!$I$37&amp;" /")))</f>
        <v>1</v>
      </c>
      <c r="L32" s="18">
        <f>IF(K32&gt;0,COUNTIF($K$22:K32,"&gt;0"),"")</f>
        <v>11</v>
      </c>
      <c r="M32" s="18" t="str">
        <f>IF(K32=0,"",TRIM(MID(LOOKUP(2,1/(LEFT($P$8:$P$55,LEN(Setup!$I$37)+2)=Setup!$I$37&amp;" /"),$P$8:$P$55),LEN(Setup!$I$37)+3,20)))</f>
        <v>VJ</v>
      </c>
      <c r="N32" s="18" t="str">
        <f>IF(M32="","",IFERROR(INDEX(Setup!$E$27:$E$56,MATCH(M32,Setup!$D$27:$D$56,0))&amp;" ("&amp;M32&amp;")",M32))</f>
        <v>Mr. V. Joshi (VJ)</v>
      </c>
      <c r="P32" s="18" t="str">
        <f>IF($K$3=0,"",INDEX(Master!$C$7:$AX$30,$K$3,25)&amp;"")</f>
        <v>Eng / RI</v>
      </c>
    </row>
    <row r="33" spans="1:16" x14ac:dyDescent="0.25">
      <c r="A33" s="32" t="str">
        <f>IFERROR(INDEX(Setup!$J$27:$J$46,MATCH(12,$L$22:$L$41,0)),"")</f>
        <v/>
      </c>
      <c r="B33" s="33" t="str">
        <f>IFERROR(INDEX(Setup!$I$27:$I$46,MATCH(12,$L$22:$L$41,0)),"")</f>
        <v/>
      </c>
      <c r="C33" s="32" t="str">
        <f>IFERROR(INDEX($N$22:$N$41,MATCH(12,$L$22:$L$41,0)),"")</f>
        <v/>
      </c>
      <c r="D33" s="32"/>
      <c r="E33" s="33" t="str">
        <f>IFERROR(INDEX($K$22:$K$41,MATCH(12,$L$22:$L$41,0)),"")</f>
        <v/>
      </c>
      <c r="K33" s="18">
        <f>IF(OR($K$3=0,Setup!$I$38=""),0,SUMPRODUCT(--(LEFT($P$8:$P$55,LEN(Setup!$I$38)+2)=Setup!$I$38&amp;" /")))</f>
        <v>0</v>
      </c>
      <c r="L33" s="18" t="str">
        <f>IF(K33&gt;0,COUNTIF($K$22:K33,"&gt;0"),"")</f>
        <v/>
      </c>
      <c r="M33" s="18" t="str">
        <f>IF(K33=0,"",TRIM(MID(LOOKUP(2,1/(LEFT($P$8:$P$55,LEN(Setup!$I$38)+2)=Setup!$I$38&amp;" /"),$P$8:$P$55),LEN(Setup!$I$38)+3,20)))</f>
        <v/>
      </c>
      <c r="N33" s="18" t="str">
        <f>IF(M33="","",IFERROR(INDEX(Setup!$E$27:$E$56,MATCH(M33,Setup!$D$27:$D$56,0))&amp;" ("&amp;M33&amp;")",M33))</f>
        <v/>
      </c>
      <c r="P33" s="18" t="str">
        <f>IF($K$3=0,"",INDEX(Master!$C$7:$AX$30,$K$3,26)&amp;"")</f>
        <v>Hin / PS</v>
      </c>
    </row>
    <row r="34" spans="1:16" x14ac:dyDescent="0.25">
      <c r="A34" s="32" t="str">
        <f>IFERROR(INDEX(Setup!$J$27:$J$46,MATCH(13,$L$22:$L$41,0)),"")</f>
        <v/>
      </c>
      <c r="B34" s="33" t="str">
        <f>IFERROR(INDEX(Setup!$I$27:$I$46,MATCH(13,$L$22:$L$41,0)),"")</f>
        <v/>
      </c>
      <c r="C34" s="32" t="str">
        <f>IFERROR(INDEX($N$22:$N$41,MATCH(13,$L$22:$L$41,0)),"")</f>
        <v/>
      </c>
      <c r="D34" s="32"/>
      <c r="E34" s="33" t="str">
        <f>IFERROR(INDEX($K$22:$K$41,MATCH(13,$L$22:$L$41,0)),"")</f>
        <v/>
      </c>
      <c r="K34" s="18">
        <f>IF(OR($K$3=0,Setup!$I$39=""),0,SUMPRODUCT(--(LEFT($P$8:$P$55,LEN(Setup!$I$39)+2)=Setup!$I$39&amp;" /")))</f>
        <v>0</v>
      </c>
      <c r="L34" s="18" t="str">
        <f>IF(K34&gt;0,COUNTIF($K$22:K34,"&gt;0"),"")</f>
        <v/>
      </c>
      <c r="M34" s="18" t="str">
        <f>IF(K34=0,"",TRIM(MID(LOOKUP(2,1/(LEFT($P$8:$P$55,LEN(Setup!$I$39)+2)=Setup!$I$39&amp;" /"),$P$8:$P$55),LEN(Setup!$I$39)+3,20)))</f>
        <v/>
      </c>
      <c r="N34" s="18" t="str">
        <f>IF(M34="","",IFERROR(INDEX(Setup!$E$27:$E$56,MATCH(M34,Setup!$D$27:$D$56,0))&amp;" ("&amp;M34&amp;")",M34))</f>
        <v/>
      </c>
      <c r="P34" s="18" t="str">
        <f>IF($K$3=0,"",INDEX(Master!$C$7:$AX$30,$K$3,27)&amp;"")</f>
        <v>SSt / TN</v>
      </c>
    </row>
    <row r="35" spans="1:16" x14ac:dyDescent="0.25">
      <c r="A35" s="32" t="str">
        <f>IFERROR(INDEX(Setup!$J$27:$J$46,MATCH(14,$L$22:$L$41,0)),"")</f>
        <v/>
      </c>
      <c r="B35" s="33" t="str">
        <f>IFERROR(INDEX(Setup!$I$27:$I$46,MATCH(14,$L$22:$L$41,0)),"")</f>
        <v/>
      </c>
      <c r="C35" s="32" t="str">
        <f>IFERROR(INDEX($N$22:$N$41,MATCH(14,$L$22:$L$41,0)),"")</f>
        <v/>
      </c>
      <c r="D35" s="32"/>
      <c r="E35" s="33" t="str">
        <f>IFERROR(INDEX($K$22:$K$41,MATCH(14,$L$22:$L$41,0)),"")</f>
        <v/>
      </c>
      <c r="K35" s="18">
        <f>IF(OR($K$3=0,Setup!$I$40=""),0,SUMPRODUCT(--(LEFT($P$8:$P$55,LEN(Setup!$I$40)+2)=Setup!$I$40&amp;" /")))</f>
        <v>0</v>
      </c>
      <c r="L35" s="18" t="str">
        <f>IF(K35&gt;0,COUNTIF($K$22:K35,"&gt;0"),"")</f>
        <v/>
      </c>
      <c r="M35" s="18" t="str">
        <f>IF(K35=0,"",TRIM(MID(LOOKUP(2,1/(LEFT($P$8:$P$55,LEN(Setup!$I$40)+2)=Setup!$I$40&amp;" /"),$P$8:$P$55),LEN(Setup!$I$40)+3,20)))</f>
        <v/>
      </c>
      <c r="N35" s="18" t="str">
        <f>IF(M35="","",IFERROR(INDEX(Setup!$E$27:$E$56,MATCH(M35,Setup!$D$27:$D$56,0))&amp;" ("&amp;M35&amp;")",M35))</f>
        <v/>
      </c>
      <c r="P35" s="18" t="str">
        <f>IF($K$3=0,"",INDEX(Master!$C$7:$AX$30,$K$3,28)&amp;"")</f>
        <v>Lib / RI</v>
      </c>
    </row>
    <row r="36" spans="1:16" x14ac:dyDescent="0.25">
      <c r="A36" s="32" t="str">
        <f>IFERROR(INDEX(Setup!$J$27:$J$46,MATCH(15,$L$22:$L$41,0)),"")</f>
        <v/>
      </c>
      <c r="B36" s="33" t="str">
        <f>IFERROR(INDEX(Setup!$I$27:$I$46,MATCH(15,$L$22:$L$41,0)),"")</f>
        <v/>
      </c>
      <c r="C36" s="32" t="str">
        <f>IFERROR(INDEX($N$22:$N$41,MATCH(15,$L$22:$L$41,0)),"")</f>
        <v/>
      </c>
      <c r="D36" s="32"/>
      <c r="E36" s="33" t="str">
        <f>IFERROR(INDEX($K$22:$K$41,MATCH(15,$L$22:$L$41,0)),"")</f>
        <v/>
      </c>
      <c r="K36" s="18">
        <f>IF(OR($K$3=0,Setup!$I$41=""),0,SUMPRODUCT(--(LEFT($P$8:$P$55,LEN(Setup!$I$41)+2)=Setup!$I$41&amp;" /")))</f>
        <v>0</v>
      </c>
      <c r="L36" s="18" t="str">
        <f>IF(K36&gt;0,COUNTIF($K$22:K36,"&gt;0"),"")</f>
        <v/>
      </c>
      <c r="M36" s="18" t="str">
        <f>IF(K36=0,"",TRIM(MID(LOOKUP(2,1/(LEFT($P$8:$P$55,LEN(Setup!$I$41)+2)=Setup!$I$41&amp;" /"),$P$8:$P$55),LEN(Setup!$I$41)+3,20)))</f>
        <v/>
      </c>
      <c r="N36" s="18" t="str">
        <f>IF(M36="","",IFERROR(INDEX(Setup!$E$27:$E$56,MATCH(M36,Setup!$D$27:$D$56,0))&amp;" ("&amp;M36&amp;")",M36))</f>
        <v/>
      </c>
      <c r="P36" s="18" t="str">
        <f>IF($K$3=0,"",INDEX(Master!$C$7:$AX$30,$K$3,29)&amp;"")</f>
        <v>Maths / AK</v>
      </c>
    </row>
    <row r="37" spans="1:16" x14ac:dyDescent="0.25">
      <c r="A37" s="32" t="str">
        <f>IFERROR(INDEX(Setup!$J$27:$J$46,MATCH(16,$L$22:$L$41,0)),"")</f>
        <v/>
      </c>
      <c r="B37" s="33" t="str">
        <f>IFERROR(INDEX(Setup!$I$27:$I$46,MATCH(16,$L$22:$L$41,0)),"")</f>
        <v/>
      </c>
      <c r="C37" s="32" t="str">
        <f>IFERROR(INDEX($N$22:$N$41,MATCH(16,$L$22:$L$41,0)),"")</f>
        <v/>
      </c>
      <c r="D37" s="32"/>
      <c r="E37" s="33" t="str">
        <f>IFERROR(INDEX($K$22:$K$41,MATCH(16,$L$22:$L$41,0)),"")</f>
        <v/>
      </c>
      <c r="K37" s="18">
        <f>IF(OR($K$3=0,Setup!$I$42=""),0,SUMPRODUCT(--(LEFT($P$8:$P$55,LEN(Setup!$I$42)+2)=Setup!$I$42&amp;" /")))</f>
        <v>0</v>
      </c>
      <c r="L37" s="18" t="str">
        <f>IF(K37&gt;0,COUNTIF($K$22:K37,"&gt;0"),"")</f>
        <v/>
      </c>
      <c r="M37" s="18" t="str">
        <f>IF(K37=0,"",TRIM(MID(LOOKUP(2,1/(LEFT($P$8:$P$55,LEN(Setup!$I$42)+2)=Setup!$I$42&amp;" /"),$P$8:$P$55),LEN(Setup!$I$42)+3,20)))</f>
        <v/>
      </c>
      <c r="N37" s="18" t="str">
        <f>IF(M37="","",IFERROR(INDEX(Setup!$E$27:$E$56,MATCH(M37,Setup!$D$27:$D$56,0))&amp;" ("&amp;M37&amp;")",M37))</f>
        <v/>
      </c>
      <c r="P37" s="18" t="str">
        <f>IF($K$3=0,"",INDEX(Master!$C$7:$AX$30,$K$3,30)&amp;"")</f>
        <v>Music / VJ</v>
      </c>
    </row>
    <row r="38" spans="1:16" x14ac:dyDescent="0.25">
      <c r="A38" s="32" t="str">
        <f>IFERROR(INDEX(Setup!$J$27:$J$46,MATCH(17,$L$22:$L$41,0)),"")</f>
        <v/>
      </c>
      <c r="B38" s="33" t="str">
        <f>IFERROR(INDEX(Setup!$I$27:$I$46,MATCH(17,$L$22:$L$41,0)),"")</f>
        <v/>
      </c>
      <c r="C38" s="32" t="str">
        <f>IFERROR(INDEX($N$22:$N$41,MATCH(17,$L$22:$L$41,0)),"")</f>
        <v/>
      </c>
      <c r="D38" s="32"/>
      <c r="E38" s="33" t="str">
        <f>IFERROR(INDEX($K$22:$K$41,MATCH(17,$L$22:$L$41,0)),"")</f>
        <v/>
      </c>
      <c r="K38" s="18">
        <f>IF(OR($K$3=0,Setup!$I$43=""),0,SUMPRODUCT(--(LEFT($P$8:$P$55,LEN(Setup!$I$43)+2)=Setup!$I$43&amp;" /")))</f>
        <v>0</v>
      </c>
      <c r="L38" s="18" t="str">
        <f>IF(K38&gt;0,COUNTIF($K$22:K38,"&gt;0"),"")</f>
        <v/>
      </c>
      <c r="M38" s="18" t="str">
        <f>IF(K38=0,"",TRIM(MID(LOOKUP(2,1/(LEFT($P$8:$P$55,LEN(Setup!$I$43)+2)=Setup!$I$43&amp;" /"),$P$8:$P$55),LEN(Setup!$I$43)+3,20)))</f>
        <v/>
      </c>
      <c r="N38" s="18" t="str">
        <f>IF(M38="","",IFERROR(INDEX(Setup!$E$27:$E$56,MATCH(M38,Setup!$D$27:$D$56,0))&amp;" ("&amp;M38&amp;")",M38))</f>
        <v/>
      </c>
      <c r="P38" s="18" t="str">
        <f>IF($K$3=0,"",INDEX(Master!$C$7:$AX$30,$K$3,31)&amp;"")</f>
        <v>Sci / SG</v>
      </c>
    </row>
    <row r="39" spans="1:16" x14ac:dyDescent="0.25">
      <c r="A39" s="32" t="str">
        <f>IFERROR(INDEX(Setup!$J$27:$J$46,MATCH(18,$L$22:$L$41,0)),"")</f>
        <v/>
      </c>
      <c r="B39" s="33" t="str">
        <f>IFERROR(INDEX(Setup!$I$27:$I$46,MATCH(18,$L$22:$L$41,0)),"")</f>
        <v/>
      </c>
      <c r="C39" s="32" t="str">
        <f>IFERROR(INDEX($N$22:$N$41,MATCH(18,$L$22:$L$41,0)),"")</f>
        <v/>
      </c>
      <c r="D39" s="32"/>
      <c r="E39" s="33" t="str">
        <f>IFERROR(INDEX($K$22:$K$41,MATCH(18,$L$22:$L$41,0)),"")</f>
        <v/>
      </c>
      <c r="K39" s="18">
        <f>IF(OR($K$3=0,Setup!$I$44=""),0,SUMPRODUCT(--(LEFT($P$8:$P$55,LEN(Setup!$I$44)+2)=Setup!$I$44&amp;" /")))</f>
        <v>0</v>
      </c>
      <c r="L39" s="18" t="str">
        <f>IF(K39&gt;0,COUNTIF($K$22:K39,"&gt;0"),"")</f>
        <v/>
      </c>
      <c r="M39" s="18" t="str">
        <f>IF(K39=0,"",TRIM(MID(LOOKUP(2,1/(LEFT($P$8:$P$55,LEN(Setup!$I$44)+2)=Setup!$I$44&amp;" /"),$P$8:$P$55),LEN(Setup!$I$44)+3,20)))</f>
        <v/>
      </c>
      <c r="N39" s="18" t="str">
        <f>IF(M39="","",IFERROR(INDEX(Setup!$E$27:$E$56,MATCH(M39,Setup!$D$27:$D$56,0))&amp;" ("&amp;M39&amp;")",M39))</f>
        <v/>
      </c>
      <c r="P39" s="18" t="str">
        <f>IF($K$3=0,"",INDEX(Master!$C$7:$AX$30,$K$3,32)&amp;"")</f>
        <v>Art / HB</v>
      </c>
    </row>
    <row r="40" spans="1:16" x14ac:dyDescent="0.25">
      <c r="A40" s="32" t="str">
        <f>IFERROR(INDEX(Setup!$J$27:$J$46,MATCH(19,$L$22:$L$41,0)),"")</f>
        <v/>
      </c>
      <c r="B40" s="33" t="str">
        <f>IFERROR(INDEX(Setup!$I$27:$I$46,MATCH(19,$L$22:$L$41,0)),"")</f>
        <v/>
      </c>
      <c r="C40" s="32" t="str">
        <f>IFERROR(INDEX($N$22:$N$41,MATCH(19,$L$22:$L$41,0)),"")</f>
        <v/>
      </c>
      <c r="D40" s="32"/>
      <c r="E40" s="33" t="str">
        <f>IFERROR(INDEX($K$22:$K$41,MATCH(19,$L$22:$L$41,0)),"")</f>
        <v/>
      </c>
      <c r="K40" s="18">
        <f>IF(OR($K$3=0,Setup!$I$45=""),0,SUMPRODUCT(--(LEFT($P$8:$P$55,LEN(Setup!$I$45)+2)=Setup!$I$45&amp;" /")))</f>
        <v>0</v>
      </c>
      <c r="L40" s="18" t="str">
        <f>IF(K40&gt;0,COUNTIF($K$22:K40,"&gt;0"),"")</f>
        <v/>
      </c>
      <c r="M40" s="18" t="str">
        <f>IF(K40=0,"",TRIM(MID(LOOKUP(2,1/(LEFT($P$8:$P$55,LEN(Setup!$I$45)+2)=Setup!$I$45&amp;" /"),$P$8:$P$55),LEN(Setup!$I$45)+3,20)))</f>
        <v/>
      </c>
      <c r="N40" s="18" t="str">
        <f>IF(M40="","",IFERROR(INDEX(Setup!$E$27:$E$56,MATCH(M40,Setup!$D$27:$D$56,0))&amp;" ("&amp;M40&amp;")",M40))</f>
        <v/>
      </c>
      <c r="P40" s="18" t="str">
        <f>IF($K$3=0,"",INDEX(Master!$C$7:$AX$30,$K$3,33)&amp;"")</f>
        <v>Eng / RI</v>
      </c>
    </row>
    <row r="41" spans="1:16" x14ac:dyDescent="0.25">
      <c r="A41" s="32" t="str">
        <f>IFERROR(INDEX(Setup!$J$27:$J$46,MATCH(20,$L$22:$L$41,0)),"")</f>
        <v/>
      </c>
      <c r="B41" s="33" t="str">
        <f>IFERROR(INDEX(Setup!$I$27:$I$46,MATCH(20,$L$22:$L$41,0)),"")</f>
        <v/>
      </c>
      <c r="C41" s="32" t="str">
        <f>IFERROR(INDEX($N$22:$N$41,MATCH(20,$L$22:$L$41,0)),"")</f>
        <v/>
      </c>
      <c r="D41" s="32"/>
      <c r="E41" s="33" t="str">
        <f>IFERROR(INDEX($K$22:$K$41,MATCH(20,$L$22:$L$41,0)),"")</f>
        <v/>
      </c>
      <c r="K41" s="18">
        <f>IF(OR($K$3=0,Setup!$I$46=""),0,SUMPRODUCT(--(LEFT($P$8:$P$55,LEN(Setup!$I$46)+2)=Setup!$I$46&amp;" /")))</f>
        <v>0</v>
      </c>
      <c r="L41" s="18" t="str">
        <f>IF(K41&gt;0,COUNTIF($K$22:K41,"&gt;0"),"")</f>
        <v/>
      </c>
      <c r="M41" s="18" t="str">
        <f>IF(K41=0,"",TRIM(MID(LOOKUP(2,1/(LEFT($P$8:$P$55,LEN(Setup!$I$46)+2)=Setup!$I$46&amp;" /"),$P$8:$P$55),LEN(Setup!$I$46)+3,20)))</f>
        <v/>
      </c>
      <c r="N41" s="18" t="str">
        <f>IF(M41="","",IFERROR(INDEX(Setup!$E$27:$E$56,MATCH(M41,Setup!$D$27:$D$56,0))&amp;" ("&amp;M41&amp;")",M41))</f>
        <v/>
      </c>
      <c r="P41" s="18" t="str">
        <f>IF($K$3=0,"",INDEX(Master!$C$7:$AX$30,$K$3,34)&amp;"")</f>
        <v>SSt / TN</v>
      </c>
    </row>
    <row r="42" spans="1:16" x14ac:dyDescent="0.25">
      <c r="A42" s="15" t="s">
        <v>131</v>
      </c>
      <c r="B42" s="15"/>
      <c r="C42" s="15"/>
      <c r="D42" s="15"/>
      <c r="E42" s="9">
        <f>SUM(E22:E41)</f>
        <v>48</v>
      </c>
      <c r="P42" s="18" t="str">
        <f>IF($K$3=0,"",INDEX(Master!$C$7:$AX$30,$K$3,35)&amp;"")</f>
        <v>Comp / AK</v>
      </c>
    </row>
    <row r="43" spans="16:16" x14ac:dyDescent="0.25">
      <c r="P43" s="18" t="str">
        <f>IF($K$3=0,"",INDEX(Master!$C$7:$AX$30,$K$3,36)&amp;"")</f>
        <v>Skt / VJ</v>
      </c>
    </row>
    <row r="44" spans="1:16" x14ac:dyDescent="0.25">
      <c r="A44" s="18" t="s">
        <v>92</v>
      </c>
      <c r="P44" s="18" t="str">
        <f>IF($K$3=0,"",INDEX(Master!$C$7:$AX$30,$K$3,37)&amp;"")</f>
        <v>Hin / PS</v>
      </c>
    </row>
    <row r="45" spans="16:16" x14ac:dyDescent="0.25">
      <c r="P45" s="18" t="str">
        <f>IF($K$3=0,"",INDEX(Master!$C$7:$AX$30,$K$3,38)&amp;"")</f>
        <v>Sci / SG</v>
      </c>
    </row>
    <row r="46" spans="16:16" x14ac:dyDescent="0.25">
      <c r="P46" s="18" t="str">
        <f>IF($K$3=0,"",INDEX(Master!$C$7:$AX$30,$K$3,39)&amp;"")</f>
        <v>PE / HB</v>
      </c>
    </row>
    <row r="47" spans="16:16" x14ac:dyDescent="0.25">
      <c r="P47" s="18" t="str">
        <f>IF($K$3=0,"",INDEX(Master!$C$7:$AX$30,$K$3,40)&amp;"")</f>
        <v>Maths / AK</v>
      </c>
    </row>
    <row r="48" spans="16:16" x14ac:dyDescent="0.25">
      <c r="P48" s="18" t="str">
        <f>IF($K$3=0,"",INDEX(Master!$C$7:$AX$30,$K$3,41)&amp;"")</f>
        <v>Eng / RI</v>
      </c>
    </row>
    <row r="49" spans="16:16" x14ac:dyDescent="0.25">
      <c r="P49" s="18" t="str">
        <f>IF($K$3=0,"",INDEX(Master!$C$7:$AX$30,$K$3,42)&amp;"")</f>
        <v>Art / HB</v>
      </c>
    </row>
    <row r="50" spans="16:16" x14ac:dyDescent="0.25">
      <c r="P50" s="18" t="str">
        <f>IF($K$3=0,"",INDEX(Master!$C$7:$AX$30,$K$3,43)&amp;"")</f>
        <v>Hin / PS</v>
      </c>
    </row>
    <row r="51" spans="16:16" x14ac:dyDescent="0.25">
      <c r="P51" s="18" t="str">
        <f>IF($K$3=0,"",INDEX(Master!$C$7:$AX$30,$K$3,44)&amp;"")</f>
        <v>SSt / TN</v>
      </c>
    </row>
    <row r="52" spans="16:16" x14ac:dyDescent="0.25">
      <c r="P52" s="18" t="str">
        <f>IF($K$3=0,"",INDEX(Master!$C$7:$AX$30,$K$3,45)&amp;"")</f>
        <v>Skt / VJ</v>
      </c>
    </row>
    <row r="53" spans="16:16" x14ac:dyDescent="0.25">
      <c r="P53" s="18" t="str">
        <f>IF($K$3=0,"",INDEX(Master!$C$7:$AX$30,$K$3,46)&amp;"")</f>
        <v>Maths / AK</v>
      </c>
    </row>
    <row r="54" spans="16:16" x14ac:dyDescent="0.25">
      <c r="P54" s="18" t="str">
        <f>IF($K$3=0,"",INDEX(Master!$C$7:$AX$30,$K$3,47)&amp;"")</f>
        <v>Sci / SG</v>
      </c>
    </row>
    <row r="55" spans="16:16" x14ac:dyDescent="0.25">
      <c r="P55" s="18" t="str">
        <f>IF($K$3=0,"",INDEX(Master!$C$7:$AX$30,$K$3,48)&amp;"")</f>
        <v>Maths / AK</v>
      </c>
    </row>
  </sheetData>
  <mergeCells count="24">
    <mergeCell ref="C3:D3"/>
    <mergeCell ref="E3:F3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A42:D42"/>
  </mergeCells>
  <dataValidations count="1">
    <dataValidation type="list" allowBlank="1" showErrorMessage="1" errorStyle="stop" errorTitle="Class" error="Pick a class from the Setup sheet." sqref="B3">
      <formula1>Setup!$A$27:$A$50</formula1>
    </dataValidation>
  </dataValidations>
  <hyperlinks>
    <hyperlink ref="A44" r:id="rId1"/>
  </hyperlinks>
  <printOptions horizontalCentered="1"/>
  <pageMargins left="0.4" right="0.4" top="0.5" bottom="0.6" header="0.3" footer="0.3"/>
  <pageSetup paperSize="9" orientation="landscape" fitToWidth="1" fitToHeight="1"/>
  <headerFooter>
    <oddFooter>&amp;R&amp;8&amp;K5C6880Free template from proems.in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2"/>
  <sheetViews>
    <sheetView workbookViewId="0" showGridLines="0"/>
  </sheetViews>
  <sheetFormatPr defaultRowHeight="15" outlineLevelRow="0" outlineLevelCol="0" x14ac:dyDescent="55"/>
  <cols>
    <col min="1" max="1" width="14" customWidth="1"/>
    <col min="2" max="9" width="15" customWidth="1"/>
  </cols>
  <sheetData>
    <row r="1" spans="1:1" x14ac:dyDescent="0.25">
      <c r="A1" s="19" t="s">
        <v>132</v>
      </c>
    </row>
    <row r="2" spans="1:1" x14ac:dyDescent="0.25">
      <c r="A2" s="20" t="str">
        <f>Setup!$B$4&amp;"   ·   Session "&amp;Setup!$B$5</f>
        <v>Demo Public School   ·   Session 2026-27</v>
      </c>
    </row>
    <row r="3" spans="1:6" x14ac:dyDescent="0.25">
      <c r="A3" s="3" t="s">
        <v>133</v>
      </c>
      <c r="B3" s="14" t="s">
        <v>47</v>
      </c>
      <c r="C3" s="16" t="str">
        <f>IF($B$3="","",IFERROR(INDEX(Setup!$E$27:$E$56,MATCH($B$3,Setup!$D$27:$D$56,0)),""))</f>
        <v>Ms. R. Iyer</v>
      </c>
      <c r="D3" s="16"/>
      <c r="E3" s="15" t="s">
        <v>134</v>
      </c>
      <c r="F3" s="11" t="str">
        <f>IF($B$3="","",IFERROR(INDEX(Setup!$A$27:$A$50,MATCH($B$3,Setup!$B$27:$B$50,0)),""))</f>
        <v>VII A</v>
      </c>
    </row>
    <row r="5" spans="1:9" x14ac:dyDescent="0.25">
      <c r="A5" s="6" t="s">
        <v>7</v>
      </c>
      <c r="B5" s="7" t="s">
        <v>117</v>
      </c>
      <c r="C5" s="7" t="s">
        <v>118</v>
      </c>
      <c r="D5" s="7" t="s">
        <v>119</v>
      </c>
      <c r="E5" s="7" t="s">
        <v>120</v>
      </c>
      <c r="F5" s="7" t="s">
        <v>121</v>
      </c>
      <c r="G5" s="7" t="s">
        <v>122</v>
      </c>
      <c r="H5" s="7" t="s">
        <v>123</v>
      </c>
      <c r="I5" s="7" t="s">
        <v>124</v>
      </c>
    </row>
    <row r="6" spans="1:9" x14ac:dyDescent="0.25">
      <c r="A6" s="28" t="s">
        <v>9</v>
      </c>
      <c r="B6" s="29">
        <f>IF(Setup!$E$9="","",Setup!$E$9)</f>
        <v>0.3333333333333333</v>
      </c>
      <c r="C6" s="29">
        <f>IF(Setup!$E$10="","",Setup!$E$10)</f>
        <v>0.3611111111111111</v>
      </c>
      <c r="D6" s="29">
        <f>IF(Setup!$E$11="","",Setup!$E$11)</f>
        <v>0.3888888888888889</v>
      </c>
      <c r="E6" s="29">
        <f>IF(Setup!$E$12="","",Setup!$E$12)</f>
        <v>0.4305555555555556</v>
      </c>
      <c r="F6" s="29">
        <f>IF(Setup!$E$13="","",Setup!$E$13)</f>
        <v>0.4583333333333333</v>
      </c>
      <c r="G6" s="29">
        <f>IF(Setup!$E$14="","",Setup!$E$14)</f>
        <v>0.5138888888888888</v>
      </c>
      <c r="H6" s="29">
        <f>IF(Setup!$E$15="","",Setup!$E$15)</f>
        <v>0.5416666666666666</v>
      </c>
      <c r="I6" s="29">
        <f>IF(Setup!$E$16="","",Setup!$E$16)</f>
        <v>0.5694444444444444</v>
      </c>
    </row>
    <row r="7" spans="1:9" x14ac:dyDescent="0.25">
      <c r="A7" s="28" t="s">
        <v>10</v>
      </c>
      <c r="B7" s="29">
        <f>IF(Setup!$F$9="","",Setup!$F$9)</f>
        <v>0.3611111111111111</v>
      </c>
      <c r="C7" s="29">
        <f>IF(Setup!$F$10="","",Setup!$F$10)</f>
        <v>0.3888888888888889</v>
      </c>
      <c r="D7" s="29">
        <f>IF(Setup!$F$11="","",Setup!$F$11)</f>
        <v>0.4166666666666667</v>
      </c>
      <c r="E7" s="29">
        <f>IF(Setup!$F$12="","",Setup!$F$12)</f>
        <v>0.4583333333333333</v>
      </c>
      <c r="F7" s="29">
        <f>IF(Setup!$F$13="","",Setup!$F$13)</f>
        <v>0.4861111111111111</v>
      </c>
      <c r="G7" s="29">
        <f>IF(Setup!$F$14="","",Setup!$F$14)</f>
        <v>0.5416666666666666</v>
      </c>
      <c r="H7" s="29">
        <f>IF(Setup!$F$15="","",Setup!$F$15)</f>
        <v>0.5694444444444444</v>
      </c>
      <c r="I7" s="29">
        <f>IF(Setup!$F$16="","",Setup!$F$16)</f>
        <v>0.5972222222222222</v>
      </c>
    </row>
    <row r="8" ht="30" customHeight="1" spans="1:9" x14ac:dyDescent="0.25">
      <c r="A8" s="30" t="str">
        <f>IF(Setup!$A$9="","",Setup!$A$9)</f>
        <v>Monday</v>
      </c>
      <c r="B8" s="31" t="str">
        <f>IF($B$3="","",IF(COUNTIF(Master!C$34:C$57,$B$3)=0,"",INDEX(Master!$A$7:$A$30,MATCH($B$3,Master!C$34:C$57,0))&amp;" · "&amp;TRIM(LEFT(INDEX(Master!C$7:C$30,MATCH($B$3,Master!C$34:C$57,0)),FIND("/",INDEX(Master!C$7:C$30,MATCH($B$3,Master!C$34:C$57,0)))-1))&amp;IF(COUNTIF(Master!C$34:C$57,$B$3)&gt;1," + "&amp;(COUNTIF(Master!C$34:C$57,$B$3)-1)&amp;" more (clash)","")))</f>
        <v>VII A · Eng</v>
      </c>
      <c r="C8" s="31" t="str">
        <f>IF($B$3="","",IF(COUNTIF(Master!D$34:D$57,$B$3)=0,"",INDEX(Master!$A$7:$A$30,MATCH($B$3,Master!D$34:D$57,0))&amp;" · "&amp;TRIM(LEFT(INDEX(Master!D$7:D$30,MATCH($B$3,Master!D$34:D$57,0)),FIND("/",INDEX(Master!D$7:D$30,MATCH($B$3,Master!D$34:D$57,0)))-1))&amp;IF(COUNTIF(Master!D$34:D$57,$B$3)&gt;1," + "&amp;(COUNTIF(Master!D$34:D$57,$B$3)-1)&amp;" more (clash)","")))</f>
        <v>VI A · Eng</v>
      </c>
      <c r="D8" s="31" t="str">
        <f>IF($B$3="","",IF(COUNTIF(Master!E$34:E$57,$B$3)=0,"",INDEX(Master!$A$7:$A$30,MATCH($B$3,Master!E$34:E$57,0))&amp;" · "&amp;TRIM(LEFT(INDEX(Master!E$7:E$30,MATCH($B$3,Master!E$34:E$57,0)),FIND("/",INDEX(Master!E$7:E$30,MATCH($B$3,Master!E$34:E$57,0)))-1))&amp;IF(COUNTIF(Master!E$34:E$57,$B$3)&gt;1," + "&amp;(COUNTIF(Master!E$34:E$57,$B$3)-1)&amp;" more (clash)","")))</f>
        <v/>
      </c>
      <c r="E8" s="31" t="str">
        <f>IF($B$3="","",IF(COUNTIF(Master!F$34:F$57,$B$3)=0,"",INDEX(Master!$A$7:$A$30,MATCH($B$3,Master!F$34:F$57,0))&amp;" · "&amp;TRIM(LEFT(INDEX(Master!F$7:F$30,MATCH($B$3,Master!F$34:F$57,0)),FIND("/",INDEX(Master!F$7:F$30,MATCH($B$3,Master!F$34:F$57,0)))-1))&amp;IF(COUNTIF(Master!F$34:F$57,$B$3)&gt;1," + "&amp;(COUNTIF(Master!F$34:F$57,$B$3)-1)&amp;" more (clash)","")))</f>
        <v/>
      </c>
      <c r="F8" s="31" t="str">
        <f>IF($B$3="","",IF(COUNTIF(Master!G$34:G$57,$B$3)=0,"",INDEX(Master!$A$7:$A$30,MATCH($B$3,Master!G$34:G$57,0))&amp;" · "&amp;TRIM(LEFT(INDEX(Master!G$7:G$30,MATCH($B$3,Master!G$34:G$57,0)),FIND("/",INDEX(Master!G$7:G$30,MATCH($B$3,Master!G$34:G$57,0)))-1))&amp;IF(COUNTIF(Master!G$34:G$57,$B$3)&gt;1," + "&amp;(COUNTIF(Master!G$34:G$57,$B$3)-1)&amp;" more (clash)","")))</f>
        <v/>
      </c>
      <c r="G8" s="31" t="str">
        <f>IF($B$3="","",IF(COUNTIF(Master!H$34:H$57,$B$3)=0,"",INDEX(Master!$A$7:$A$30,MATCH($B$3,Master!H$34:H$57,0))&amp;" · "&amp;TRIM(LEFT(INDEX(Master!H$7:H$30,MATCH($B$3,Master!H$34:H$57,0)),FIND("/",INDEX(Master!H$7:H$30,MATCH($B$3,Master!H$34:H$57,0)))-1))&amp;IF(COUNTIF(Master!H$34:H$57,$B$3)&gt;1," + "&amp;(COUNTIF(Master!H$34:H$57,$B$3)-1)&amp;" more (clash)","")))</f>
        <v/>
      </c>
      <c r="H8" s="31" t="str">
        <f>IF($B$3="","",IF(COUNTIF(Master!I$34:I$57,$B$3)=0,"",INDEX(Master!$A$7:$A$30,MATCH($B$3,Master!I$34:I$57,0))&amp;" · "&amp;TRIM(LEFT(INDEX(Master!I$7:I$30,MATCH($B$3,Master!I$34:I$57,0)),FIND("/",INDEX(Master!I$7:I$30,MATCH($B$3,Master!I$34:I$57,0)))-1))&amp;IF(COUNTIF(Master!I$34:I$57,$B$3)&gt;1," + "&amp;(COUNTIF(Master!I$34:I$57,$B$3)-1)&amp;" more (clash)","")))</f>
        <v/>
      </c>
      <c r="I8" s="31" t="str">
        <f>IF($B$3="","",IF(COUNTIF(Master!J$34:J$57,$B$3)=0,"",INDEX(Master!$A$7:$A$30,MATCH($B$3,Master!J$34:J$57,0))&amp;" · "&amp;TRIM(LEFT(INDEX(Master!J$7:J$30,MATCH($B$3,Master!J$34:J$57,0)),FIND("/",INDEX(Master!J$7:J$30,MATCH($B$3,Master!J$34:J$57,0)))-1))&amp;IF(COUNTIF(Master!J$34:J$57,$B$3)&gt;1," + "&amp;(COUNTIF(Master!J$34:J$57,$B$3)-1)&amp;" more (clash)","")))</f>
        <v>VIII A · Eng</v>
      </c>
    </row>
    <row r="9" ht="30" customHeight="1" spans="1:9" x14ac:dyDescent="0.25">
      <c r="A9" s="30" t="str">
        <f>IF(Setup!$A$10="","",Setup!$A$10)</f>
        <v>Tuesday</v>
      </c>
      <c r="B9" s="31" t="str">
        <f>IF($B$3="","",IF(COUNTIF(Master!K$34:K$57,$B$3)=0,"",INDEX(Master!$A$7:$A$30,MATCH($B$3,Master!K$34:K$57,0))&amp;" · "&amp;TRIM(LEFT(INDEX(Master!K$7:K$30,MATCH($B$3,Master!K$34:K$57,0)),FIND("/",INDEX(Master!K$7:K$30,MATCH($B$3,Master!K$34:K$57,0)))-1))&amp;IF(COUNTIF(Master!K$34:K$57,$B$3)&gt;1," + "&amp;(COUNTIF(Master!K$34:K$57,$B$3)-1)&amp;" more (clash)","")))</f>
        <v>VII A · Eng</v>
      </c>
      <c r="C9" s="31" t="str">
        <f>IF($B$3="","",IF(COUNTIF(Master!L$34:L$57,$B$3)=0,"",INDEX(Master!$A$7:$A$30,MATCH($B$3,Master!L$34:L$57,0))&amp;" · "&amp;TRIM(LEFT(INDEX(Master!L$7:L$30,MATCH($B$3,Master!L$34:L$57,0)),FIND("/",INDEX(Master!L$7:L$30,MATCH($B$3,Master!L$34:L$57,0)))-1))&amp;IF(COUNTIF(Master!L$34:L$57,$B$3)&gt;1," + "&amp;(COUNTIF(Master!L$34:L$57,$B$3)-1)&amp;" more (clash)","")))</f>
        <v>VIII A · Lib</v>
      </c>
      <c r="D9" s="31" t="str">
        <f>IF($B$3="","",IF(COUNTIF(Master!M$34:M$57,$B$3)=0,"",INDEX(Master!$A$7:$A$30,MATCH($B$3,Master!M$34:M$57,0))&amp;" · "&amp;TRIM(LEFT(INDEX(Master!M$7:M$30,MATCH($B$3,Master!M$34:M$57,0)),FIND("/",INDEX(Master!M$7:M$30,MATCH($B$3,Master!M$34:M$57,0)))-1))&amp;IF(COUNTIF(Master!M$34:M$57,$B$3)&gt;1," + "&amp;(COUNTIF(Master!M$34:M$57,$B$3)-1)&amp;" more (clash)","")))</f>
        <v>VII A · Eng</v>
      </c>
      <c r="E9" s="31" t="str">
        <f>IF($B$3="","",IF(COUNTIF(Master!N$34:N$57,$B$3)=0,"",INDEX(Master!$A$7:$A$30,MATCH($B$3,Master!N$34:N$57,0))&amp;" · "&amp;TRIM(LEFT(INDEX(Master!N$7:N$30,MATCH($B$3,Master!N$34:N$57,0)),FIND("/",INDEX(Master!N$7:N$30,MATCH($B$3,Master!N$34:N$57,0)))-1))&amp;IF(COUNTIF(Master!N$34:N$57,$B$3)&gt;1," + "&amp;(COUNTIF(Master!N$34:N$57,$B$3)-1)&amp;" more (clash)","")))</f>
        <v/>
      </c>
      <c r="F9" s="31" t="str">
        <f>IF($B$3="","",IF(COUNTIF(Master!O$34:O$57,$B$3)=0,"",INDEX(Master!$A$7:$A$30,MATCH($B$3,Master!O$34:O$57,0))&amp;" · "&amp;TRIM(LEFT(INDEX(Master!O$7:O$30,MATCH($B$3,Master!O$34:O$57,0)),FIND("/",INDEX(Master!O$7:O$30,MATCH($B$3,Master!O$34:O$57,0)))-1))&amp;IF(COUNTIF(Master!O$34:O$57,$B$3)&gt;1," + "&amp;(COUNTIF(Master!O$34:O$57,$B$3)-1)&amp;" more (clash)","")))</f>
        <v>VIII A · Eng</v>
      </c>
      <c r="G9" s="31" t="str">
        <f>IF($B$3="","",IF(COUNTIF(Master!P$34:P$57,$B$3)=0,"",INDEX(Master!$A$7:$A$30,MATCH($B$3,Master!P$34:P$57,0))&amp;" · "&amp;TRIM(LEFT(INDEX(Master!P$7:P$30,MATCH($B$3,Master!P$34:P$57,0)),FIND("/",INDEX(Master!P$7:P$30,MATCH($B$3,Master!P$34:P$57,0)))-1))&amp;IF(COUNTIF(Master!P$34:P$57,$B$3)&gt;1," + "&amp;(COUNTIF(Master!P$34:P$57,$B$3)-1)&amp;" more (clash)","")))</f>
        <v/>
      </c>
      <c r="H9" s="31" t="str">
        <f>IF($B$3="","",IF(COUNTIF(Master!Q$34:Q$57,$B$3)=0,"",INDEX(Master!$A$7:$A$30,MATCH($B$3,Master!Q$34:Q$57,0))&amp;" · "&amp;TRIM(LEFT(INDEX(Master!Q$7:Q$30,MATCH($B$3,Master!Q$34:Q$57,0)),FIND("/",INDEX(Master!Q$7:Q$30,MATCH($B$3,Master!Q$34:Q$57,0)))-1))&amp;IF(COUNTIF(Master!Q$34:Q$57,$B$3)&gt;1," + "&amp;(COUNTIF(Master!Q$34:Q$57,$B$3)-1)&amp;" more (clash)","")))</f>
        <v>VI A · Eng</v>
      </c>
      <c r="I9" s="31" t="str">
        <f>IF($B$3="","",IF(COUNTIF(Master!R$34:R$57,$B$3)=0,"",INDEX(Master!$A$7:$A$30,MATCH($B$3,Master!R$34:R$57,0))&amp;" · "&amp;TRIM(LEFT(INDEX(Master!R$7:R$30,MATCH($B$3,Master!R$34:R$57,0)),FIND("/",INDEX(Master!R$7:R$30,MATCH($B$3,Master!R$34:R$57,0)))-1))&amp;IF(COUNTIF(Master!R$34:R$57,$B$3)&gt;1," + "&amp;(COUNTIF(Master!R$34:R$57,$B$3)-1)&amp;" more (clash)","")))</f>
        <v/>
      </c>
    </row>
    <row r="10" ht="30" customHeight="1" spans="1:9" x14ac:dyDescent="0.25">
      <c r="A10" s="30" t="str">
        <f>IF(Setup!$A$11="","",Setup!$A$11)</f>
        <v>Wednesday</v>
      </c>
      <c r="B10" s="31" t="str">
        <f>IF($B$3="","",IF(COUNTIF(Master!S$34:S$57,$B$3)=0,"",INDEX(Master!$A$7:$A$30,MATCH($B$3,Master!S$34:S$57,0))&amp;" · "&amp;TRIM(LEFT(INDEX(Master!S$7:S$30,MATCH($B$3,Master!S$34:S$57,0)),FIND("/",INDEX(Master!S$7:S$30,MATCH($B$3,Master!S$34:S$57,0)))-1))&amp;IF(COUNTIF(Master!S$34:S$57,$B$3)&gt;1," + "&amp;(COUNTIF(Master!S$34:S$57,$B$3)-1)&amp;" more (clash)","")))</f>
        <v>VII A · Eng</v>
      </c>
      <c r="C10" s="31" t="str">
        <f>IF($B$3="","",IF(COUNTIF(Master!T$34:T$57,$B$3)=0,"",INDEX(Master!$A$7:$A$30,MATCH($B$3,Master!T$34:T$57,0))&amp;" · "&amp;TRIM(LEFT(INDEX(Master!T$7:T$30,MATCH($B$3,Master!T$34:T$57,0)),FIND("/",INDEX(Master!T$7:T$30,MATCH($B$3,Master!T$34:T$57,0)))-1))&amp;IF(COUNTIF(Master!T$34:T$57,$B$3)&gt;1," + "&amp;(COUNTIF(Master!T$34:T$57,$B$3)-1)&amp;" more (clash)","")))</f>
        <v>VIII A · Eng</v>
      </c>
      <c r="D10" s="31" t="str">
        <f>IF($B$3="","",IF(COUNTIF(Master!U$34:U$57,$B$3)=0,"",INDEX(Master!$A$7:$A$30,MATCH($B$3,Master!U$34:U$57,0))&amp;" · "&amp;TRIM(LEFT(INDEX(Master!U$7:U$30,MATCH($B$3,Master!U$34:U$57,0)),FIND("/",INDEX(Master!U$7:U$30,MATCH($B$3,Master!U$34:U$57,0)))-1))&amp;IF(COUNTIF(Master!U$34:U$57,$B$3)&gt;1," + "&amp;(COUNTIF(Master!U$34:U$57,$B$3)-1)&amp;" more (clash)","")))</f>
        <v/>
      </c>
      <c r="E10" s="31" t="str">
        <f>IF($B$3="","",IF(COUNTIF(Master!V$34:V$57,$B$3)=0,"",INDEX(Master!$A$7:$A$30,MATCH($B$3,Master!V$34:V$57,0))&amp;" · "&amp;TRIM(LEFT(INDEX(Master!V$7:V$30,MATCH($B$3,Master!V$34:V$57,0)),FIND("/",INDEX(Master!V$7:V$30,MATCH($B$3,Master!V$34:V$57,0)))-1))&amp;IF(COUNTIF(Master!V$34:V$57,$B$3)&gt;1," + "&amp;(COUNTIF(Master!V$34:V$57,$B$3)-1)&amp;" more (clash)","")))</f>
        <v/>
      </c>
      <c r="F10" s="31" t="str">
        <f>IF($B$3="","",IF(COUNTIF(Master!W$34:W$57,$B$3)=0,"",INDEX(Master!$A$7:$A$30,MATCH($B$3,Master!W$34:W$57,0))&amp;" · "&amp;TRIM(LEFT(INDEX(Master!W$7:W$30,MATCH($B$3,Master!W$34:W$57,0)),FIND("/",INDEX(Master!W$7:W$30,MATCH($B$3,Master!W$34:W$57,0)))-1))&amp;IF(COUNTIF(Master!W$34:W$57,$B$3)&gt;1," + "&amp;(COUNTIF(Master!W$34:W$57,$B$3)-1)&amp;" more (clash)","")))</f>
        <v/>
      </c>
      <c r="G10" s="31" t="str">
        <f>IF($B$3="","",IF(COUNTIF(Master!X$34:X$57,$B$3)=0,"",INDEX(Master!$A$7:$A$30,MATCH($B$3,Master!X$34:X$57,0))&amp;" · "&amp;TRIM(LEFT(INDEX(Master!X$7:X$30,MATCH($B$3,Master!X$34:X$57,0)),FIND("/",INDEX(Master!X$7:X$30,MATCH($B$3,Master!X$34:X$57,0)))-1))&amp;IF(COUNTIF(Master!X$34:X$57,$B$3)&gt;1," + "&amp;(COUNTIF(Master!X$34:X$57,$B$3)-1)&amp;" more (clash)","")))</f>
        <v>VI A · Eng</v>
      </c>
      <c r="H10" s="31" t="str">
        <f>IF($B$3="","",IF(COUNTIF(Master!Y$34:Y$57,$B$3)=0,"",INDEX(Master!$A$7:$A$30,MATCH($B$3,Master!Y$34:Y$57,0))&amp;" · "&amp;TRIM(LEFT(INDEX(Master!Y$7:Y$30,MATCH($B$3,Master!Y$34:Y$57,0)),FIND("/",INDEX(Master!Y$7:Y$30,MATCH($B$3,Master!Y$34:Y$57,0)))-1))&amp;IF(COUNTIF(Master!Y$34:Y$57,$B$3)&gt;1," + "&amp;(COUNTIF(Master!Y$34:Y$57,$B$3)-1)&amp;" more (clash)","")))</f>
        <v/>
      </c>
      <c r="I10" s="31" t="str">
        <f>IF($B$3="","",IF(COUNTIF(Master!Z$34:Z$57,$B$3)=0,"",INDEX(Master!$A$7:$A$30,MATCH($B$3,Master!Z$34:Z$57,0))&amp;" · "&amp;TRIM(LEFT(INDEX(Master!Z$7:Z$30,MATCH($B$3,Master!Z$34:Z$57,0)),FIND("/",INDEX(Master!Z$7:Z$30,MATCH($B$3,Master!Z$34:Z$57,0)))-1))&amp;IF(COUNTIF(Master!Z$34:Z$57,$B$3)&gt;1," + "&amp;(COUNTIF(Master!Z$34:Z$57,$B$3)-1)&amp;" more (clash)","")))</f>
        <v/>
      </c>
    </row>
    <row r="11" ht="30" customHeight="1" spans="1:9" x14ac:dyDescent="0.25">
      <c r="A11" s="30" t="str">
        <f>IF(Setup!$A$12="","",Setup!$A$12)</f>
        <v>Thursday</v>
      </c>
      <c r="B11" s="31" t="str">
        <f>IF($B$3="","",IF(COUNTIF(Master!AA$34:AA$57,$B$3)=0,"",INDEX(Master!$A$7:$A$30,MATCH($B$3,Master!AA$34:AA$57,0))&amp;" · "&amp;TRIM(LEFT(INDEX(Master!AA$7:AA$30,MATCH($B$3,Master!AA$34:AA$57,0)),FIND("/",INDEX(Master!AA$7:AA$30,MATCH($B$3,Master!AA$34:AA$57,0)))-1))&amp;IF(COUNTIF(Master!AA$34:AA$57,$B$3)&gt;1," + "&amp;(COUNTIF(Master!AA$34:AA$57,$B$3)-1)&amp;" more (clash)","")))</f>
        <v>VII A · Eng</v>
      </c>
      <c r="C11" s="31" t="str">
        <f>IF($B$3="","",IF(COUNTIF(Master!AB$34:AB$57,$B$3)=0,"",INDEX(Master!$A$7:$A$30,MATCH($B$3,Master!AB$34:AB$57,0))&amp;" · "&amp;TRIM(LEFT(INDEX(Master!AB$7:AB$30,MATCH($B$3,Master!AB$34:AB$57,0)),FIND("/",INDEX(Master!AB$7:AB$30,MATCH($B$3,Master!AB$34:AB$57,0)))-1))&amp;IF(COUNTIF(Master!AB$34:AB$57,$B$3)&gt;1," + "&amp;(COUNTIF(Master!AB$34:AB$57,$B$3)-1)&amp;" more (clash)","")))</f>
        <v/>
      </c>
      <c r="D11" s="31" t="str">
        <f>IF($B$3="","",IF(COUNTIF(Master!AC$34:AC$57,$B$3)=0,"",INDEX(Master!$A$7:$A$30,MATCH($B$3,Master!AC$34:AC$57,0))&amp;" · "&amp;TRIM(LEFT(INDEX(Master!AC$7:AC$30,MATCH($B$3,Master!AC$34:AC$57,0)),FIND("/",INDEX(Master!AC$7:AC$30,MATCH($B$3,Master!AC$34:AC$57,0)))-1))&amp;IF(COUNTIF(Master!AC$34:AC$57,$B$3)&gt;1," + "&amp;(COUNTIF(Master!AC$34:AC$57,$B$3)-1)&amp;" more (clash)","")))</f>
        <v>VIII A · Eng</v>
      </c>
      <c r="E11" s="31" t="str">
        <f>IF($B$3="","",IF(COUNTIF(Master!AD$34:AD$57,$B$3)=0,"",INDEX(Master!$A$7:$A$30,MATCH($B$3,Master!AD$34:AD$57,0))&amp;" · "&amp;TRIM(LEFT(INDEX(Master!AD$7:AD$30,MATCH($B$3,Master!AD$34:AD$57,0)),FIND("/",INDEX(Master!AD$7:AD$30,MATCH($B$3,Master!AD$34:AD$57,0)))-1))&amp;IF(COUNTIF(Master!AD$34:AD$57,$B$3)&gt;1," + "&amp;(COUNTIF(Master!AD$34:AD$57,$B$3)-1)&amp;" more (clash)","")))</f>
        <v>VII A · Lib</v>
      </c>
      <c r="F11" s="31" t="str">
        <f>IF($B$3="","",IF(COUNTIF(Master!AE$34:AE$57,$B$3)=0,"",INDEX(Master!$A$7:$A$30,MATCH($B$3,Master!AE$34:AE$57,0))&amp;" · "&amp;TRIM(LEFT(INDEX(Master!AE$7:AE$30,MATCH($B$3,Master!AE$34:AE$57,0)),FIND("/",INDEX(Master!AE$7:AE$30,MATCH($B$3,Master!AE$34:AE$57,0)))-1))&amp;IF(COUNTIF(Master!AE$34:AE$57,$B$3)&gt;1," + "&amp;(COUNTIF(Master!AE$34:AE$57,$B$3)-1)&amp;" more (clash)","")))</f>
        <v>VI A · Eng</v>
      </c>
      <c r="G11" s="31" t="str">
        <f>IF($B$3="","",IF(COUNTIF(Master!AF$34:AF$57,$B$3)=0,"",INDEX(Master!$A$7:$A$30,MATCH($B$3,Master!AF$34:AF$57,0))&amp;" · "&amp;TRIM(LEFT(INDEX(Master!AF$7:AF$30,MATCH($B$3,Master!AF$34:AF$57,0)),FIND("/",INDEX(Master!AF$7:AF$30,MATCH($B$3,Master!AF$34:AF$57,0)))-1))&amp;IF(COUNTIF(Master!AF$34:AF$57,$B$3)&gt;1," + "&amp;(COUNTIF(Master!AF$34:AF$57,$B$3)-1)&amp;" more (clash)","")))</f>
        <v/>
      </c>
      <c r="H11" s="31" t="str">
        <f>IF($B$3="","",IF(COUNTIF(Master!AG$34:AG$57,$B$3)=0,"",INDEX(Master!$A$7:$A$30,MATCH($B$3,Master!AG$34:AG$57,0))&amp;" · "&amp;TRIM(LEFT(INDEX(Master!AG$7:AG$30,MATCH($B$3,Master!AG$34:AG$57,0)),FIND("/",INDEX(Master!AG$7:AG$30,MATCH($B$3,Master!AG$34:AG$57,0)))-1))&amp;IF(COUNTIF(Master!AG$34:AG$57,$B$3)&gt;1," + "&amp;(COUNTIF(Master!AG$34:AG$57,$B$3)-1)&amp;" more (clash)","")))</f>
        <v>VI A · Eng</v>
      </c>
      <c r="I11" s="31" t="str">
        <f>IF($B$3="","",IF(COUNTIF(Master!AH$34:AH$57,$B$3)=0,"",INDEX(Master!$A$7:$A$30,MATCH($B$3,Master!AH$34:AH$57,0))&amp;" · "&amp;TRIM(LEFT(INDEX(Master!AH$7:AH$30,MATCH($B$3,Master!AH$34:AH$57,0)),FIND("/",INDEX(Master!AH$7:AH$30,MATCH($B$3,Master!AH$34:AH$57,0)))-1))&amp;IF(COUNTIF(Master!AH$34:AH$57,$B$3)&gt;1," + "&amp;(COUNTIF(Master!AH$34:AH$57,$B$3)-1)&amp;" more (clash)","")))</f>
        <v/>
      </c>
    </row>
    <row r="12" ht="30" customHeight="1" spans="1:9" x14ac:dyDescent="0.25">
      <c r="A12" s="30" t="str">
        <f>IF(Setup!$A$13="","",Setup!$A$13)</f>
        <v>Friday</v>
      </c>
      <c r="B12" s="31" t="str">
        <f>IF($B$3="","",IF(COUNTIF(Master!AI$34:AI$57,$B$3)=0,"",INDEX(Master!$A$7:$A$30,MATCH($B$3,Master!AI$34:AI$57,0))&amp;" · "&amp;TRIM(LEFT(INDEX(Master!AI$7:AI$30,MATCH($B$3,Master!AI$34:AI$57,0)),FIND("/",INDEX(Master!AI$7:AI$30,MATCH($B$3,Master!AI$34:AI$57,0)))-1))&amp;IF(COUNTIF(Master!AI$34:AI$57,$B$3)&gt;1," + "&amp;(COUNTIF(Master!AI$34:AI$57,$B$3)-1)&amp;" more (clash)","")))</f>
        <v>VII A · Eng</v>
      </c>
      <c r="C12" s="31" t="str">
        <f>IF($B$3="","",IF(COUNTIF(Master!AJ$34:AJ$57,$B$3)=0,"",INDEX(Master!$A$7:$A$30,MATCH($B$3,Master!AJ$34:AJ$57,0))&amp;" · "&amp;TRIM(LEFT(INDEX(Master!AJ$7:AJ$30,MATCH($B$3,Master!AJ$34:AJ$57,0)),FIND("/",INDEX(Master!AJ$7:AJ$30,MATCH($B$3,Master!AJ$34:AJ$57,0)))-1))&amp;IF(COUNTIF(Master!AJ$34:AJ$57,$B$3)&gt;1," + "&amp;(COUNTIF(Master!AJ$34:AJ$57,$B$3)-1)&amp;" more (clash)","")))</f>
        <v>VIII A · Eng</v>
      </c>
      <c r="D12" s="31" t="str">
        <f>IF($B$3="","",IF(COUNTIF(Master!AK$34:AK$57,$B$3)=0,"",INDEX(Master!$A$7:$A$30,MATCH($B$3,Master!AK$34:AK$57,0))&amp;" · "&amp;TRIM(LEFT(INDEX(Master!AK$7:AK$30,MATCH($B$3,Master!AK$34:AK$57,0)),FIND("/",INDEX(Master!AK$7:AK$30,MATCH($B$3,Master!AK$34:AK$57,0)))-1))&amp;IF(COUNTIF(Master!AK$34:AK$57,$B$3)&gt;1," + "&amp;(COUNTIF(Master!AK$34:AK$57,$B$3)-1)&amp;" more (clash)","")))</f>
        <v/>
      </c>
      <c r="E12" s="31" t="str">
        <f>IF($B$3="","",IF(COUNTIF(Master!AL$34:AL$57,$B$3)=0,"",INDEX(Master!$A$7:$A$30,MATCH($B$3,Master!AL$34:AL$57,0))&amp;" · "&amp;TRIM(LEFT(INDEX(Master!AL$7:AL$30,MATCH($B$3,Master!AL$34:AL$57,0)),FIND("/",INDEX(Master!AL$7:AL$30,MATCH($B$3,Master!AL$34:AL$57,0)))-1))&amp;IF(COUNTIF(Master!AL$34:AL$57,$B$3)&gt;1," + "&amp;(COUNTIF(Master!AL$34:AL$57,$B$3)-1)&amp;" more (clash)","")))</f>
        <v/>
      </c>
      <c r="F12" s="31" t="str">
        <f>IF($B$3="","",IF(COUNTIF(Master!AM$34:AM$57,$B$3)=0,"",INDEX(Master!$A$7:$A$30,MATCH($B$3,Master!AM$34:AM$57,0))&amp;" · "&amp;TRIM(LEFT(INDEX(Master!AM$7:AM$30,MATCH($B$3,Master!AM$34:AM$57,0)),FIND("/",INDEX(Master!AM$7:AM$30,MATCH($B$3,Master!AM$34:AM$57,0)))-1))&amp;IF(COUNTIF(Master!AM$34:AM$57,$B$3)&gt;1," + "&amp;(COUNTIF(Master!AM$34:AM$57,$B$3)-1)&amp;" more (clash)","")))</f>
        <v/>
      </c>
      <c r="G12" s="31" t="str">
        <f>IF($B$3="","",IF(COUNTIF(Master!AN$34:AN$57,$B$3)=0,"",INDEX(Master!$A$7:$A$30,MATCH($B$3,Master!AN$34:AN$57,0))&amp;" · "&amp;TRIM(LEFT(INDEX(Master!AN$7:AN$30,MATCH($B$3,Master!AN$34:AN$57,0)),FIND("/",INDEX(Master!AN$7:AN$30,MATCH($B$3,Master!AN$34:AN$57,0)))-1))&amp;IF(COUNTIF(Master!AN$34:AN$57,$B$3)&gt;1," + "&amp;(COUNTIF(Master!AN$34:AN$57,$B$3)-1)&amp;" more (clash)","")))</f>
        <v/>
      </c>
      <c r="H12" s="31" t="str">
        <f>IF($B$3="","",IF(COUNTIF(Master!AO$34:AO$57,$B$3)=0,"",INDEX(Master!$A$7:$A$30,MATCH($B$3,Master!AO$34:AO$57,0))&amp;" · "&amp;TRIM(LEFT(INDEX(Master!AO$7:AO$30,MATCH($B$3,Master!AO$34:AO$57,0)),FIND("/",INDEX(Master!AO$7:AO$30,MATCH($B$3,Master!AO$34:AO$57,0)))-1))&amp;IF(COUNTIF(Master!AO$34:AO$57,$B$3)&gt;1," + "&amp;(COUNTIF(Master!AO$34:AO$57,$B$3)-1)&amp;" more (clash)","")))</f>
        <v>VI A · Eng</v>
      </c>
      <c r="I12" s="31" t="str">
        <f>IF($B$3="","",IF(COUNTIF(Master!AP$34:AP$57,$B$3)=0,"",INDEX(Master!$A$7:$A$30,MATCH($B$3,Master!AP$34:AP$57,0))&amp;" · "&amp;TRIM(LEFT(INDEX(Master!AP$7:AP$30,MATCH($B$3,Master!AP$34:AP$57,0)),FIND("/",INDEX(Master!AP$7:AP$30,MATCH($B$3,Master!AP$34:AP$57,0)))-1))&amp;IF(COUNTIF(Master!AP$34:AP$57,$B$3)&gt;1," + "&amp;(COUNTIF(Master!AP$34:AP$57,$B$3)-1)&amp;" more (clash)","")))</f>
        <v/>
      </c>
    </row>
    <row r="13" ht="30" customHeight="1" spans="1:9" x14ac:dyDescent="0.25">
      <c r="A13" s="30" t="str">
        <f>IF(Setup!$A$14="","",Setup!$A$14)</f>
        <v>Saturday</v>
      </c>
      <c r="B13" s="31" t="str">
        <f>IF($B$3="","",IF(COUNTIF(Master!AQ$34:AQ$57,$B$3)=0,"",INDEX(Master!$A$7:$A$30,MATCH($B$3,Master!AQ$34:AQ$57,0))&amp;" · "&amp;TRIM(LEFT(INDEX(Master!AQ$7:AQ$30,MATCH($B$3,Master!AQ$34:AQ$57,0)),FIND("/",INDEX(Master!AQ$7:AQ$30,MATCH($B$3,Master!AQ$34:AQ$57,0)))-1))&amp;IF(COUNTIF(Master!AQ$34:AQ$57,$B$3)&gt;1," + "&amp;(COUNTIF(Master!AQ$34:AQ$57,$B$3)-1)&amp;" more (clash)","")))</f>
        <v>VII A · Eng</v>
      </c>
      <c r="C13" s="31" t="str">
        <f>IF($B$3="","",IF(COUNTIF(Master!AR$34:AR$57,$B$3)=0,"",INDEX(Master!$A$7:$A$30,MATCH($B$3,Master!AR$34:AR$57,0))&amp;" · "&amp;TRIM(LEFT(INDEX(Master!AR$7:AR$30,MATCH($B$3,Master!AR$34:AR$57,0)),FIND("/",INDEX(Master!AR$7:AR$30,MATCH($B$3,Master!AR$34:AR$57,0)))-1))&amp;IF(COUNTIF(Master!AR$34:AR$57,$B$3)&gt;1," + "&amp;(COUNTIF(Master!AR$34:AR$57,$B$3)-1)&amp;" more (clash)","")))</f>
        <v>VI A · Lib</v>
      </c>
      <c r="D13" s="31" t="str">
        <f>IF($B$3="","",IF(COUNTIF(Master!AS$34:AS$57,$B$3)=0,"",INDEX(Master!$A$7:$A$30,MATCH($B$3,Master!AS$34:AS$57,0))&amp;" · "&amp;TRIM(LEFT(INDEX(Master!AS$7:AS$30,MATCH($B$3,Master!AS$34:AS$57,0)),FIND("/",INDEX(Master!AS$7:AS$30,MATCH($B$3,Master!AS$34:AS$57,0)))-1))&amp;IF(COUNTIF(Master!AS$34:AS$57,$B$3)&gt;1," + "&amp;(COUNTIF(Master!AS$34:AS$57,$B$3)-1)&amp;" more (clash)","")))</f>
        <v>VIII A · Eng</v>
      </c>
      <c r="E13" s="31" t="str">
        <f>IF($B$3="","",IF(COUNTIF(Master!AT$34:AT$57,$B$3)=0,"",INDEX(Master!$A$7:$A$30,MATCH($B$3,Master!AT$34:AT$57,0))&amp;" · "&amp;TRIM(LEFT(INDEX(Master!AT$7:AT$30,MATCH($B$3,Master!AT$34:AT$57,0)),FIND("/",INDEX(Master!AT$7:AT$30,MATCH($B$3,Master!AT$34:AT$57,0)))-1))&amp;IF(COUNTIF(Master!AT$34:AT$57,$B$3)&gt;1," + "&amp;(COUNTIF(Master!AT$34:AT$57,$B$3)-1)&amp;" more (clash)","")))</f>
        <v>VI A · Eng</v>
      </c>
      <c r="F13" s="31" t="str">
        <f>IF($B$3="","",IF(COUNTIF(Master!AU$34:AU$57,$B$3)=0,"",INDEX(Master!$A$7:$A$30,MATCH($B$3,Master!AU$34:AU$57,0))&amp;" · "&amp;TRIM(LEFT(INDEX(Master!AU$7:AU$30,MATCH($B$3,Master!AU$34:AU$57,0)),FIND("/",INDEX(Master!AU$7:AU$30,MATCH($B$3,Master!AU$34:AU$57,0)))-1))&amp;IF(COUNTIF(Master!AU$34:AU$57,$B$3)&gt;1," + "&amp;(COUNTIF(Master!AU$34:AU$57,$B$3)-1)&amp;" more (clash)","")))</f>
        <v/>
      </c>
      <c r="G13" s="31" t="str">
        <f>IF($B$3="","",IF(COUNTIF(Master!AV$34:AV$57,$B$3)=0,"",INDEX(Master!$A$7:$A$30,MATCH($B$3,Master!AV$34:AV$57,0))&amp;" · "&amp;TRIM(LEFT(INDEX(Master!AV$7:AV$30,MATCH($B$3,Master!AV$34:AV$57,0)),FIND("/",INDEX(Master!AV$7:AV$30,MATCH($B$3,Master!AV$34:AV$57,0)))-1))&amp;IF(COUNTIF(Master!AV$34:AV$57,$B$3)&gt;1," + "&amp;(COUNTIF(Master!AV$34:AV$57,$B$3)-1)&amp;" more (clash)","")))</f>
        <v>VIII A · Eng</v>
      </c>
      <c r="H13" s="31" t="str">
        <f>IF($B$3="","",IF(COUNTIF(Master!AW$34:AW$57,$B$3)=0,"",INDEX(Master!$A$7:$A$30,MATCH($B$3,Master!AW$34:AW$57,0))&amp;" · "&amp;TRIM(LEFT(INDEX(Master!AW$7:AW$30,MATCH($B$3,Master!AW$34:AW$57,0)),FIND("/",INDEX(Master!AW$7:AW$30,MATCH($B$3,Master!AW$34:AW$57,0)))-1))&amp;IF(COUNTIF(Master!AW$34:AW$57,$B$3)&gt;1," + "&amp;(COUNTIF(Master!AW$34:AW$57,$B$3)-1)&amp;" more (clash)","")))</f>
        <v/>
      </c>
      <c r="I13" s="31" t="str">
        <f>IF($B$3="","",IF(COUNTIF(Master!AX$34:AX$57,$B$3)=0,"",INDEX(Master!$A$7:$A$30,MATCH($B$3,Master!AX$34:AX$57,0))&amp;" · "&amp;TRIM(LEFT(INDEX(Master!AX$7:AX$30,MATCH($B$3,Master!AX$34:AX$57,0)),FIND("/",INDEX(Master!AX$7:AX$30,MATCH($B$3,Master!AX$34:AX$57,0)))-1))&amp;IF(COUNTIF(Master!AX$34:AX$57,$B$3)&gt;1," + "&amp;(COUNTIF(Master!AX$34:AX$57,$B$3)-1)&amp;" more (clash)","")))</f>
        <v/>
      </c>
    </row>
    <row r="15" spans="1:5" x14ac:dyDescent="0.25">
      <c r="A15" s="3" t="s">
        <v>127</v>
      </c>
      <c r="B15" s="9">
        <f>IF($B$3="","",COUNTIF(Master!$C$34:$AX$57,$B$3))</f>
        <v>24</v>
      </c>
      <c r="C15" s="15" t="s">
        <v>135</v>
      </c>
      <c r="D15" s="15"/>
      <c r="E15" s="9">
        <f>IF($B$3="","",SUMPRODUCT(--ISNUMBER(SEARCH("(clash)",B8:I13))))</f>
        <v>0</v>
      </c>
    </row>
    <row r="17" spans="1:4" x14ac:dyDescent="0.25">
      <c r="A17" s="6" t="s">
        <v>28</v>
      </c>
      <c r="B17" s="7" t="s">
        <v>27</v>
      </c>
      <c r="C17" s="7" t="s">
        <v>9</v>
      </c>
      <c r="D17" s="7" t="s">
        <v>10</v>
      </c>
    </row>
    <row r="18" spans="1:4" x14ac:dyDescent="0.25">
      <c r="A18" s="32" t="str">
        <f>IF(Setup!$E$19="","",Setup!$E$19)</f>
        <v>Short break</v>
      </c>
      <c r="B18" s="33">
        <f>IF(Setup!$D$19="","",Setup!$D$19)</f>
        <v>3</v>
      </c>
      <c r="C18" s="34">
        <f>IF(Setup!$F$19="","",Setup!$F$19)</f>
        <v>0.4166666666666667</v>
      </c>
      <c r="D18" s="34">
        <f>IF(Setup!$G$19="","",Setup!$G$19)</f>
        <v>0.4305555555555556</v>
      </c>
    </row>
    <row r="19" spans="1:4" x14ac:dyDescent="0.25">
      <c r="A19" s="32" t="str">
        <f>IF(Setup!$E$20="","",Setup!$E$20)</f>
        <v>Lunch</v>
      </c>
      <c r="B19" s="33">
        <f>IF(Setup!$D$20="","",Setup!$D$20)</f>
        <v>5</v>
      </c>
      <c r="C19" s="34">
        <f>IF(Setup!$F$20="","",Setup!$F$20)</f>
        <v>0.4861111111111111</v>
      </c>
      <c r="D19" s="34">
        <f>IF(Setup!$G$20="","",Setup!$G$20)</f>
        <v>0.5138888888888888</v>
      </c>
    </row>
    <row r="20" spans="1:4" x14ac:dyDescent="0.25">
      <c r="A20" s="32" t="str">
        <f>IF(Setup!$E$21="","",Setup!$E$21)</f>
        <v/>
      </c>
      <c r="B20" s="33" t="str">
        <f>IF(Setup!$D$21="","",Setup!$D$21)</f>
        <v/>
      </c>
      <c r="C20" s="34" t="str">
        <f>IF(Setup!$F$21="","",Setup!$F$21)</f>
        <v/>
      </c>
      <c r="D20" s="34" t="str">
        <f>IF(Setup!$G$21="","",Setup!$G$21)</f>
        <v/>
      </c>
    </row>
    <row r="22" spans="1:1" x14ac:dyDescent="0.25">
      <c r="A22" s="18" t="s">
        <v>92</v>
      </c>
    </row>
  </sheetData>
  <mergeCells count="2">
    <mergeCell ref="C3:D3"/>
    <mergeCell ref="C15:D15"/>
  </mergeCells>
  <conditionalFormatting sqref="B8:I13">
    <cfRule type="expression" dxfId="5" priority="1">
      <formula>ISNUMBER(SEARCH("(clash)",B8))</formula>
    </cfRule>
  </conditionalFormatting>
  <conditionalFormatting sqref="E15">
    <cfRule type="expression" dxfId="6" priority="2">
      <formula>N($E$15)&gt;0</formula>
    </cfRule>
  </conditionalFormatting>
  <dataValidations count="1">
    <dataValidation type="list" allowBlank="1" showErrorMessage="1" errorStyle="stop" errorTitle="Teacher code" error="Pick a code from the Setup sheet." sqref="B3">
      <formula1>Setup!$D$27:$D$56</formula1>
    </dataValidation>
  </dataValidations>
  <hyperlinks>
    <hyperlink ref="A22" r:id="rId1"/>
  </hyperlinks>
  <printOptions horizontalCentered="1"/>
  <pageMargins left="0.4" right="0.4" top="0.5" bottom="0.6" header="0.3" footer="0.3"/>
  <pageSetup paperSize="9" orientation="landscape" fitToWidth="1" fitToHeight="1"/>
  <headerFooter>
    <oddFooter>&amp;R&amp;8&amp;K5C6880Free template from proems.in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2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22" customWidth="1"/>
    <col min="3" max="8" width="11" customWidth="1"/>
    <col min="10" max="11" width="10" customWidth="1"/>
    <col min="12" max="12" width="12" customWidth="1"/>
  </cols>
  <sheetData>
    <row r="1" spans="1:1" x14ac:dyDescent="0.25">
      <c r="A1" s="19" t="s">
        <v>136</v>
      </c>
    </row>
    <row r="2" spans="1:1" x14ac:dyDescent="0.25">
      <c r="A2" s="2" t="s">
        <v>137</v>
      </c>
    </row>
    <row r="4" ht="30" customHeight="1" spans="1:12" x14ac:dyDescent="0.25">
      <c r="A4" s="7" t="s">
        <v>38</v>
      </c>
      <c r="B4" s="6" t="s">
        <v>39</v>
      </c>
      <c r="C4" s="7" t="str">
        <f>IF(Setup!$A$9="","",Setup!$A$9)</f>
        <v>Monday</v>
      </c>
      <c r="D4" s="7" t="str">
        <f>IF(Setup!$A$10="","",Setup!$A$10)</f>
        <v>Tuesday</v>
      </c>
      <c r="E4" s="7" t="str">
        <f>IF(Setup!$A$11="","",Setup!$A$11)</f>
        <v>Wednesday</v>
      </c>
      <c r="F4" s="7" t="str">
        <f>IF(Setup!$A$12="","",Setup!$A$12)</f>
        <v>Thursday</v>
      </c>
      <c r="G4" s="7" t="str">
        <f>IF(Setup!$A$13="","",Setup!$A$13)</f>
        <v>Friday</v>
      </c>
      <c r="H4" s="7" t="str">
        <f>IF(Setup!$A$14="","",Setup!$A$14)</f>
        <v>Saturday</v>
      </c>
      <c r="I4" s="7" t="s">
        <v>138</v>
      </c>
      <c r="J4" s="7" t="s">
        <v>139</v>
      </c>
      <c r="K4" s="7" t="s">
        <v>140</v>
      </c>
      <c r="L4" s="7" t="s">
        <v>134</v>
      </c>
    </row>
    <row r="5" spans="1:12" x14ac:dyDescent="0.25">
      <c r="A5" s="9" t="str">
        <f>IF(Setup!$D$27="","",Setup!$D$27)</f>
        <v>RI</v>
      </c>
      <c r="B5" s="16" t="str">
        <f>IF(Setup!$E$27="","",Setup!$E$27)</f>
        <v>Ms. R. Iyer</v>
      </c>
      <c r="C5" s="11">
        <f>IF($A5="","",COUNTIF(Master!$C$34:$J$57,$A5))</f>
        <v>3</v>
      </c>
      <c r="D5" s="11">
        <f>IF($A5="","",COUNTIF(Master!$K$34:$R$57,$A5))</f>
        <v>5</v>
      </c>
      <c r="E5" s="11">
        <f>IF($A5="","",COUNTIF(Master!$S$34:$Z$57,$A5))</f>
        <v>3</v>
      </c>
      <c r="F5" s="11">
        <f>IF($A5="","",COUNTIF(Master!$AA$34:$AH$57,$A5))</f>
        <v>5</v>
      </c>
      <c r="G5" s="11">
        <f>IF($A5="","",COUNTIF(Master!$AI$34:$AP$57,$A5))</f>
        <v>3</v>
      </c>
      <c r="H5" s="11">
        <f>IF($A5="","",COUNTIF(Master!$AQ$34:$AX$57,$A5))</f>
        <v>5</v>
      </c>
      <c r="I5" s="9">
        <f>IF($A5="","",SUM(C5:H5))</f>
        <v>24</v>
      </c>
      <c r="J5" s="11">
        <f>IF($A5="","",MAX(C5:H5))</f>
        <v>5</v>
      </c>
      <c r="K5" s="11">
        <f>IF($A5="","",COUNTA(Setup!$A$9:$A$14)*COUNT(Setup!$E$9:$E$16)-I5)</f>
        <v>24</v>
      </c>
      <c r="L5" s="11" t="str">
        <f>IF($A5="","",IFERROR(INDEX(Setup!$A$27:$A$50,MATCH($A5,Setup!$B$27:$B$50,0)),""))</f>
        <v>VII A</v>
      </c>
    </row>
    <row r="6" spans="1:12" x14ac:dyDescent="0.25">
      <c r="A6" s="9" t="str">
        <f>IF(Setup!$D$28="","",Setup!$D$28)</f>
        <v>NB</v>
      </c>
      <c r="B6" s="16" t="str">
        <f>IF(Setup!$E$28="","",Setup!$E$28)</f>
        <v>Mr. N. Bose</v>
      </c>
      <c r="C6" s="11">
        <f>IF($A6="","",COUNTIF(Master!$C$34:$J$57,$A6))</f>
        <v>5</v>
      </c>
      <c r="D6" s="11">
        <f>IF($A6="","",COUNTIF(Master!$K$34:$R$57,$A6))</f>
        <v>3</v>
      </c>
      <c r="E6" s="11">
        <f>IF($A6="","",COUNTIF(Master!$S$34:$Z$57,$A6))</f>
        <v>5</v>
      </c>
      <c r="F6" s="11">
        <f>IF($A6="","",COUNTIF(Master!$AA$34:$AH$57,$A6))</f>
        <v>3</v>
      </c>
      <c r="G6" s="11">
        <f>IF($A6="","",COUNTIF(Master!$AI$34:$AP$57,$A6))</f>
        <v>5</v>
      </c>
      <c r="H6" s="11">
        <f>IF($A6="","",COUNTIF(Master!$AQ$34:$AX$57,$A6))</f>
        <v>3</v>
      </c>
      <c r="I6" s="9">
        <f>IF($A6="","",SUM(C6:H6))</f>
        <v>24</v>
      </c>
      <c r="J6" s="11">
        <f>IF($A6="","",MAX(C6:H6))</f>
        <v>5</v>
      </c>
      <c r="K6" s="11">
        <f>IF($A6="","",COUNTA(Setup!$A$9:$A$14)*COUNT(Setup!$E$9:$E$16)-I6)</f>
        <v>24</v>
      </c>
      <c r="L6" s="11" t="str">
        <f>IF($A6="","",IFERROR(INDEX(Setup!$A$27:$A$50,MATCH($A6,Setup!$B$27:$B$50,0)),""))</f>
        <v>VII B</v>
      </c>
    </row>
    <row r="7" spans="1:12" x14ac:dyDescent="0.25">
      <c r="A7" s="9" t="str">
        <f>IF(Setup!$D$29="","",Setup!$D$29)</f>
        <v>PS</v>
      </c>
      <c r="B7" s="16" t="str">
        <f>IF(Setup!$E$29="","",Setup!$E$29)</f>
        <v>Mrs. P. Sinha</v>
      </c>
      <c r="C7" s="11">
        <f>IF($A7="","",COUNTIF(Master!$C$34:$J$57,$A7))</f>
        <v>6</v>
      </c>
      <c r="D7" s="11">
        <f>IF($A7="","",COUNTIF(Master!$K$34:$R$57,$A7))</f>
        <v>6</v>
      </c>
      <c r="E7" s="11">
        <f>IF($A7="","",COUNTIF(Master!$S$34:$Z$57,$A7))</f>
        <v>6</v>
      </c>
      <c r="F7" s="11">
        <f>IF($A7="","",COUNTIF(Master!$AA$34:$AH$57,$A7))</f>
        <v>6</v>
      </c>
      <c r="G7" s="11">
        <f>IF($A7="","",COUNTIF(Master!$AI$34:$AP$57,$A7))</f>
        <v>6</v>
      </c>
      <c r="H7" s="11">
        <f>IF($A7="","",COUNTIF(Master!$AQ$34:$AX$57,$A7))</f>
        <v>6</v>
      </c>
      <c r="I7" s="9">
        <f>IF($A7="","",SUM(C7:H7))</f>
        <v>36</v>
      </c>
      <c r="J7" s="11">
        <f>IF($A7="","",MAX(C7:H7))</f>
        <v>6</v>
      </c>
      <c r="K7" s="11">
        <f>IF($A7="","",COUNTA(Setup!$A$9:$A$14)*COUNT(Setup!$E$9:$E$16)-I7)</f>
        <v>12</v>
      </c>
      <c r="L7" s="11" t="str">
        <f>IF($A7="","",IFERROR(INDEX(Setup!$A$27:$A$50,MATCH($A7,Setup!$B$27:$B$50,0)),""))</f>
        <v/>
      </c>
    </row>
    <row r="8" spans="1:12" x14ac:dyDescent="0.25">
      <c r="A8" s="9" t="str">
        <f>IF(Setup!$D$30="","",Setup!$D$30)</f>
        <v>VJ</v>
      </c>
      <c r="B8" s="16" t="str">
        <f>IF(Setup!$E$30="","",Setup!$E$30)</f>
        <v>Mr. V. Joshi</v>
      </c>
      <c r="C8" s="11">
        <f>IF($A8="","",COUNTIF(Master!$C$34:$J$57,$A8))</f>
        <v>5</v>
      </c>
      <c r="D8" s="11">
        <f>IF($A8="","",COUNTIF(Master!$K$34:$R$57,$A8))</f>
        <v>5</v>
      </c>
      <c r="E8" s="11">
        <f>IF($A8="","",COUNTIF(Master!$S$34:$Z$57,$A8))</f>
        <v>5</v>
      </c>
      <c r="F8" s="11">
        <f>IF($A8="","",COUNTIF(Master!$AA$34:$AH$57,$A8))</f>
        <v>5</v>
      </c>
      <c r="G8" s="11">
        <f>IF($A8="","",COUNTIF(Master!$AI$34:$AP$57,$A8))</f>
        <v>5</v>
      </c>
      <c r="H8" s="11">
        <f>IF($A8="","",COUNTIF(Master!$AQ$34:$AX$57,$A8))</f>
        <v>5</v>
      </c>
      <c r="I8" s="9">
        <f>IF($A8="","",SUM(C8:H8))</f>
        <v>30</v>
      </c>
      <c r="J8" s="11">
        <f>IF($A8="","",MAX(C8:H8))</f>
        <v>5</v>
      </c>
      <c r="K8" s="11">
        <f>IF($A8="","",COUNTA(Setup!$A$9:$A$14)*COUNT(Setup!$E$9:$E$16)-I8)</f>
        <v>18</v>
      </c>
      <c r="L8" s="11" t="str">
        <f>IF($A8="","",IFERROR(INDEX(Setup!$A$27:$A$50,MATCH($A8,Setup!$B$27:$B$50,0)),""))</f>
        <v/>
      </c>
    </row>
    <row r="9" spans="1:12" x14ac:dyDescent="0.25">
      <c r="A9" s="9" t="str">
        <f>IF(Setup!$D$31="","",Setup!$D$31)</f>
        <v>AK</v>
      </c>
      <c r="B9" s="16" t="str">
        <f>IF(Setup!$E$31="","",Setup!$E$31)</f>
        <v>Mr. A. Kulkarni</v>
      </c>
      <c r="C9" s="11">
        <f>IF($A9="","",COUNTIF(Master!$C$34:$J$57,$A9))</f>
        <v>7</v>
      </c>
      <c r="D9" s="11">
        <f>IF($A9="","",COUNTIF(Master!$K$34:$R$57,$A9))</f>
        <v>4</v>
      </c>
      <c r="E9" s="11">
        <f>IF($A9="","",COUNTIF(Master!$S$34:$Z$57,$A9))</f>
        <v>7</v>
      </c>
      <c r="F9" s="11">
        <f>IF($A9="","",COUNTIF(Master!$AA$34:$AH$57,$A9))</f>
        <v>4</v>
      </c>
      <c r="G9" s="11">
        <f>IF($A9="","",COUNTIF(Master!$AI$34:$AP$57,$A9))</f>
        <v>7</v>
      </c>
      <c r="H9" s="11">
        <f>IF($A9="","",COUNTIF(Master!$AQ$34:$AX$57,$A9))</f>
        <v>4</v>
      </c>
      <c r="I9" s="9">
        <f>IF($A9="","",SUM(C9:H9))</f>
        <v>33</v>
      </c>
      <c r="J9" s="11">
        <f>IF($A9="","",MAX(C9:H9))</f>
        <v>7</v>
      </c>
      <c r="K9" s="11">
        <f>IF($A9="","",COUNTA(Setup!$A$9:$A$14)*COUNT(Setup!$E$9:$E$16)-I9)</f>
        <v>15</v>
      </c>
      <c r="L9" s="11" t="str">
        <f>IF($A9="","",IFERROR(INDEX(Setup!$A$27:$A$50,MATCH($A9,Setup!$B$27:$B$50,0)),""))</f>
        <v>VIII A</v>
      </c>
    </row>
    <row r="10" spans="1:12" x14ac:dyDescent="0.25">
      <c r="A10" s="9" t="str">
        <f>IF(Setup!$D$32="","",Setup!$D$32)</f>
        <v>MD</v>
      </c>
      <c r="B10" s="16" t="str">
        <f>IF(Setup!$E$32="","",Setup!$E$32)</f>
        <v>Ms. M. D'Souza</v>
      </c>
      <c r="C10" s="11">
        <f>IF($A10="","",COUNTIF(Master!$C$34:$J$57,$A10))</f>
        <v>4</v>
      </c>
      <c r="D10" s="11">
        <f>IF($A10="","",COUNTIF(Master!$K$34:$R$57,$A10))</f>
        <v>7</v>
      </c>
      <c r="E10" s="11">
        <f>IF($A10="","",COUNTIF(Master!$S$34:$Z$57,$A10))</f>
        <v>4</v>
      </c>
      <c r="F10" s="11">
        <f>IF($A10="","",COUNTIF(Master!$AA$34:$AH$57,$A10))</f>
        <v>7</v>
      </c>
      <c r="G10" s="11">
        <f>IF($A10="","",COUNTIF(Master!$AI$34:$AP$57,$A10))</f>
        <v>4</v>
      </c>
      <c r="H10" s="11">
        <f>IF($A10="","",COUNTIF(Master!$AQ$34:$AX$57,$A10))</f>
        <v>7</v>
      </c>
      <c r="I10" s="9">
        <f>IF($A10="","",SUM(C10:H10))</f>
        <v>33</v>
      </c>
      <c r="J10" s="11">
        <f>IF($A10="","",MAX(C10:H10))</f>
        <v>7</v>
      </c>
      <c r="K10" s="11">
        <f>IF($A10="","",COUNTA(Setup!$A$9:$A$14)*COUNT(Setup!$E$9:$E$16)-I10)</f>
        <v>15</v>
      </c>
      <c r="L10" s="11" t="str">
        <f>IF($A10="","",IFERROR(INDEX(Setup!$A$27:$A$50,MATCH($A10,Setup!$B$27:$B$50,0)),""))</f>
        <v>VIII B</v>
      </c>
    </row>
    <row r="11" spans="1:12" x14ac:dyDescent="0.25">
      <c r="A11" s="9" t="str">
        <f>IF(Setup!$D$33="","",Setup!$D$33)</f>
        <v>SG</v>
      </c>
      <c r="B11" s="16" t="str">
        <f>IF(Setup!$E$33="","",Setup!$E$33)</f>
        <v>Ms. S. Ghosh</v>
      </c>
      <c r="C11" s="11">
        <f>IF($A11="","",COUNTIF(Master!$C$34:$J$57,$A11))</f>
        <v>3</v>
      </c>
      <c r="D11" s="11">
        <f>IF($A11="","",COUNTIF(Master!$K$34:$R$57,$A11))</f>
        <v>4</v>
      </c>
      <c r="E11" s="11">
        <f>IF($A11="","",COUNTIF(Master!$S$34:$Z$57,$A11))</f>
        <v>3</v>
      </c>
      <c r="F11" s="11">
        <f>IF($A11="","",COUNTIF(Master!$AA$34:$AH$57,$A11))</f>
        <v>4</v>
      </c>
      <c r="G11" s="11">
        <f>IF($A11="","",COUNTIF(Master!$AI$34:$AP$57,$A11))</f>
        <v>3</v>
      </c>
      <c r="H11" s="11">
        <f>IF($A11="","",COUNTIF(Master!$AQ$34:$AX$57,$A11))</f>
        <v>4</v>
      </c>
      <c r="I11" s="9">
        <f>IF($A11="","",SUM(C11:H11))</f>
        <v>21</v>
      </c>
      <c r="J11" s="11">
        <f>IF($A11="","",MAX(C11:H11))</f>
        <v>4</v>
      </c>
      <c r="K11" s="11">
        <f>IF($A11="","",COUNTA(Setup!$A$9:$A$14)*COUNT(Setup!$E$9:$E$16)-I11)</f>
        <v>27</v>
      </c>
      <c r="L11" s="11" t="str">
        <f>IF($A11="","",IFERROR(INDEX(Setup!$A$27:$A$50,MATCH($A11,Setup!$B$27:$B$50,0)),""))</f>
        <v>VI A</v>
      </c>
    </row>
    <row r="12" spans="1:12" x14ac:dyDescent="0.25">
      <c r="A12" s="9" t="str">
        <f>IF(Setup!$D$34="","",Setup!$D$34)</f>
        <v>KR</v>
      </c>
      <c r="B12" s="16" t="str">
        <f>IF(Setup!$E$34="","",Setup!$E$34)</f>
        <v>Mr. K. Rao</v>
      </c>
      <c r="C12" s="11">
        <f>IF($A12="","",COUNTIF(Master!$C$34:$J$57,$A12))</f>
        <v>4</v>
      </c>
      <c r="D12" s="11">
        <f>IF($A12="","",COUNTIF(Master!$K$34:$R$57,$A12))</f>
        <v>3</v>
      </c>
      <c r="E12" s="11">
        <f>IF($A12="","",COUNTIF(Master!$S$34:$Z$57,$A12))</f>
        <v>4</v>
      </c>
      <c r="F12" s="11">
        <f>IF($A12="","",COUNTIF(Master!$AA$34:$AH$57,$A12))</f>
        <v>3</v>
      </c>
      <c r="G12" s="11">
        <f>IF($A12="","",COUNTIF(Master!$AI$34:$AP$57,$A12))</f>
        <v>4</v>
      </c>
      <c r="H12" s="11">
        <f>IF($A12="","",COUNTIF(Master!$AQ$34:$AX$57,$A12))</f>
        <v>3</v>
      </c>
      <c r="I12" s="9">
        <f>IF($A12="","",SUM(C12:H12))</f>
        <v>21</v>
      </c>
      <c r="J12" s="11">
        <f>IF($A12="","",MAX(C12:H12))</f>
        <v>4</v>
      </c>
      <c r="K12" s="11">
        <f>IF($A12="","",COUNTA(Setup!$A$9:$A$14)*COUNT(Setup!$E$9:$E$16)-I12)</f>
        <v>27</v>
      </c>
      <c r="L12" s="11" t="str">
        <f>IF($A12="","",IFERROR(INDEX(Setup!$A$27:$A$50,MATCH($A12,Setup!$B$27:$B$50,0)),""))</f>
        <v>VI B</v>
      </c>
    </row>
    <row r="13" spans="1:12" x14ac:dyDescent="0.25">
      <c r="A13" s="9" t="str">
        <f>IF(Setup!$D$35="","",Setup!$D$35)</f>
        <v>TN</v>
      </c>
      <c r="B13" s="16" t="str">
        <f>IF(Setup!$E$35="","",Setup!$E$35)</f>
        <v>Mrs. T. Nair</v>
      </c>
      <c r="C13" s="11">
        <f>IF($A13="","",COUNTIF(Master!$C$34:$J$57,$A13))</f>
        <v>6</v>
      </c>
      <c r="D13" s="11">
        <f>IF($A13="","",COUNTIF(Master!$K$34:$R$57,$A13))</f>
        <v>6</v>
      </c>
      <c r="E13" s="11">
        <f>IF($A13="","",COUNTIF(Master!$S$34:$Z$57,$A13))</f>
        <v>6</v>
      </c>
      <c r="F13" s="11">
        <f>IF($A13="","",COUNTIF(Master!$AA$34:$AH$57,$A13))</f>
        <v>6</v>
      </c>
      <c r="G13" s="11">
        <f>IF($A13="","",COUNTIF(Master!$AI$34:$AP$57,$A13))</f>
        <v>6</v>
      </c>
      <c r="H13" s="11">
        <f>IF($A13="","",COUNTIF(Master!$AQ$34:$AX$57,$A13))</f>
        <v>6</v>
      </c>
      <c r="I13" s="9">
        <f>IF($A13="","",SUM(C13:H13))</f>
        <v>36</v>
      </c>
      <c r="J13" s="11">
        <f>IF($A13="","",MAX(C13:H13))</f>
        <v>6</v>
      </c>
      <c r="K13" s="11">
        <f>IF($A13="","",COUNTA(Setup!$A$9:$A$14)*COUNT(Setup!$E$9:$E$16)-I13)</f>
        <v>12</v>
      </c>
      <c r="L13" s="11" t="str">
        <f>IF($A13="","",IFERROR(INDEX(Setup!$A$27:$A$50,MATCH($A13,Setup!$B$27:$B$50,0)),""))</f>
        <v/>
      </c>
    </row>
    <row r="14" spans="1:12" x14ac:dyDescent="0.25">
      <c r="A14" s="9" t="str">
        <f>IF(Setup!$D$36="","",Setup!$D$36)</f>
        <v>HB</v>
      </c>
      <c r="B14" s="16" t="str">
        <f>IF(Setup!$E$36="","",Setup!$E$36)</f>
        <v>Mr. H. Bhat</v>
      </c>
      <c r="C14" s="11">
        <f>IF($A14="","",COUNTIF(Master!$C$34:$J$57,$A14))</f>
        <v>5</v>
      </c>
      <c r="D14" s="11">
        <f>IF($A14="","",COUNTIF(Master!$K$34:$R$57,$A14))</f>
        <v>5</v>
      </c>
      <c r="E14" s="11">
        <f>IF($A14="","",COUNTIF(Master!$S$34:$Z$57,$A14))</f>
        <v>5</v>
      </c>
      <c r="F14" s="11">
        <f>IF($A14="","",COUNTIF(Master!$AA$34:$AH$57,$A14))</f>
        <v>5</v>
      </c>
      <c r="G14" s="11">
        <f>IF($A14="","",COUNTIF(Master!$AI$34:$AP$57,$A14))</f>
        <v>5</v>
      </c>
      <c r="H14" s="11">
        <f>IF($A14="","",COUNTIF(Master!$AQ$34:$AX$57,$A14))</f>
        <v>5</v>
      </c>
      <c r="I14" s="9">
        <f>IF($A14="","",SUM(C14:H14))</f>
        <v>30</v>
      </c>
      <c r="J14" s="11">
        <f>IF($A14="","",MAX(C14:H14))</f>
        <v>5</v>
      </c>
      <c r="K14" s="11">
        <f>IF($A14="","",COUNTA(Setup!$A$9:$A$14)*COUNT(Setup!$E$9:$E$16)-I14)</f>
        <v>18</v>
      </c>
      <c r="L14" s="11" t="str">
        <f>IF($A14="","",IFERROR(INDEX(Setup!$A$27:$A$50,MATCH($A14,Setup!$B$27:$B$50,0)),""))</f>
        <v/>
      </c>
    </row>
    <row r="15" spans="1:12" x14ac:dyDescent="0.25">
      <c r="A15" s="9" t="str">
        <f>IF(Setup!$D$37="","",Setup!$D$37)</f>
        <v/>
      </c>
      <c r="B15" s="16" t="str">
        <f>IF(Setup!$E$37="","",Setup!$E$37)</f>
        <v/>
      </c>
      <c r="C15" s="11" t="str">
        <f>IF($A15="","",COUNTIF(Master!$C$34:$J$57,$A15))</f>
        <v/>
      </c>
      <c r="D15" s="11" t="str">
        <f>IF($A15="","",COUNTIF(Master!$K$34:$R$57,$A15))</f>
        <v/>
      </c>
      <c r="E15" s="11" t="str">
        <f>IF($A15="","",COUNTIF(Master!$S$34:$Z$57,$A15))</f>
        <v/>
      </c>
      <c r="F15" s="11" t="str">
        <f>IF($A15="","",COUNTIF(Master!$AA$34:$AH$57,$A15))</f>
        <v/>
      </c>
      <c r="G15" s="11" t="str">
        <f>IF($A15="","",COUNTIF(Master!$AI$34:$AP$57,$A15))</f>
        <v/>
      </c>
      <c r="H15" s="11" t="str">
        <f>IF($A15="","",COUNTIF(Master!$AQ$34:$AX$57,$A15))</f>
        <v/>
      </c>
      <c r="I15" s="9" t="str">
        <f>IF($A15="","",SUM(C15:H15))</f>
        <v/>
      </c>
      <c r="J15" s="11" t="str">
        <f>IF($A15="","",MAX(C15:H15))</f>
        <v/>
      </c>
      <c r="K15" s="11" t="str">
        <f>IF($A15="","",COUNTA(Setup!$A$9:$A$14)*COUNT(Setup!$E$9:$E$16)-I15)</f>
        <v/>
      </c>
      <c r="L15" s="11" t="str">
        <f>IF($A15="","",IFERROR(INDEX(Setup!$A$27:$A$50,MATCH($A15,Setup!$B$27:$B$50,0)),""))</f>
        <v/>
      </c>
    </row>
    <row r="16" spans="1:12" x14ac:dyDescent="0.25">
      <c r="A16" s="9" t="str">
        <f>IF(Setup!$D$38="","",Setup!$D$38)</f>
        <v/>
      </c>
      <c r="B16" s="16" t="str">
        <f>IF(Setup!$E$38="","",Setup!$E$38)</f>
        <v/>
      </c>
      <c r="C16" s="11" t="str">
        <f>IF($A16="","",COUNTIF(Master!$C$34:$J$57,$A16))</f>
        <v/>
      </c>
      <c r="D16" s="11" t="str">
        <f>IF($A16="","",COUNTIF(Master!$K$34:$R$57,$A16))</f>
        <v/>
      </c>
      <c r="E16" s="11" t="str">
        <f>IF($A16="","",COUNTIF(Master!$S$34:$Z$57,$A16))</f>
        <v/>
      </c>
      <c r="F16" s="11" t="str">
        <f>IF($A16="","",COUNTIF(Master!$AA$34:$AH$57,$A16))</f>
        <v/>
      </c>
      <c r="G16" s="11" t="str">
        <f>IF($A16="","",COUNTIF(Master!$AI$34:$AP$57,$A16))</f>
        <v/>
      </c>
      <c r="H16" s="11" t="str">
        <f>IF($A16="","",COUNTIF(Master!$AQ$34:$AX$57,$A16))</f>
        <v/>
      </c>
      <c r="I16" s="9" t="str">
        <f>IF($A16="","",SUM(C16:H16))</f>
        <v/>
      </c>
      <c r="J16" s="11" t="str">
        <f>IF($A16="","",MAX(C16:H16))</f>
        <v/>
      </c>
      <c r="K16" s="11" t="str">
        <f>IF($A16="","",COUNTA(Setup!$A$9:$A$14)*COUNT(Setup!$E$9:$E$16)-I16)</f>
        <v/>
      </c>
      <c r="L16" s="11" t="str">
        <f>IF($A16="","",IFERROR(INDEX(Setup!$A$27:$A$50,MATCH($A16,Setup!$B$27:$B$50,0)),""))</f>
        <v/>
      </c>
    </row>
    <row r="17" spans="1:12" x14ac:dyDescent="0.25">
      <c r="A17" s="9" t="str">
        <f>IF(Setup!$D$39="","",Setup!$D$39)</f>
        <v/>
      </c>
      <c r="B17" s="16" t="str">
        <f>IF(Setup!$E$39="","",Setup!$E$39)</f>
        <v/>
      </c>
      <c r="C17" s="11" t="str">
        <f>IF($A17="","",COUNTIF(Master!$C$34:$J$57,$A17))</f>
        <v/>
      </c>
      <c r="D17" s="11" t="str">
        <f>IF($A17="","",COUNTIF(Master!$K$34:$R$57,$A17))</f>
        <v/>
      </c>
      <c r="E17" s="11" t="str">
        <f>IF($A17="","",COUNTIF(Master!$S$34:$Z$57,$A17))</f>
        <v/>
      </c>
      <c r="F17" s="11" t="str">
        <f>IF($A17="","",COUNTIF(Master!$AA$34:$AH$57,$A17))</f>
        <v/>
      </c>
      <c r="G17" s="11" t="str">
        <f>IF($A17="","",COUNTIF(Master!$AI$34:$AP$57,$A17))</f>
        <v/>
      </c>
      <c r="H17" s="11" t="str">
        <f>IF($A17="","",COUNTIF(Master!$AQ$34:$AX$57,$A17))</f>
        <v/>
      </c>
      <c r="I17" s="9" t="str">
        <f>IF($A17="","",SUM(C17:H17))</f>
        <v/>
      </c>
      <c r="J17" s="11" t="str">
        <f>IF($A17="","",MAX(C17:H17))</f>
        <v/>
      </c>
      <c r="K17" s="11" t="str">
        <f>IF($A17="","",COUNTA(Setup!$A$9:$A$14)*COUNT(Setup!$E$9:$E$16)-I17)</f>
        <v/>
      </c>
      <c r="L17" s="11" t="str">
        <f>IF($A17="","",IFERROR(INDEX(Setup!$A$27:$A$50,MATCH($A17,Setup!$B$27:$B$50,0)),""))</f>
        <v/>
      </c>
    </row>
    <row r="18" spans="1:12" x14ac:dyDescent="0.25">
      <c r="A18" s="9" t="str">
        <f>IF(Setup!$D$40="","",Setup!$D$40)</f>
        <v/>
      </c>
      <c r="B18" s="16" t="str">
        <f>IF(Setup!$E$40="","",Setup!$E$40)</f>
        <v/>
      </c>
      <c r="C18" s="11" t="str">
        <f>IF($A18="","",COUNTIF(Master!$C$34:$J$57,$A18))</f>
        <v/>
      </c>
      <c r="D18" s="11" t="str">
        <f>IF($A18="","",COUNTIF(Master!$K$34:$R$57,$A18))</f>
        <v/>
      </c>
      <c r="E18" s="11" t="str">
        <f>IF($A18="","",COUNTIF(Master!$S$34:$Z$57,$A18))</f>
        <v/>
      </c>
      <c r="F18" s="11" t="str">
        <f>IF($A18="","",COUNTIF(Master!$AA$34:$AH$57,$A18))</f>
        <v/>
      </c>
      <c r="G18" s="11" t="str">
        <f>IF($A18="","",COUNTIF(Master!$AI$34:$AP$57,$A18))</f>
        <v/>
      </c>
      <c r="H18" s="11" t="str">
        <f>IF($A18="","",COUNTIF(Master!$AQ$34:$AX$57,$A18))</f>
        <v/>
      </c>
      <c r="I18" s="9" t="str">
        <f>IF($A18="","",SUM(C18:H18))</f>
        <v/>
      </c>
      <c r="J18" s="11" t="str">
        <f>IF($A18="","",MAX(C18:H18))</f>
        <v/>
      </c>
      <c r="K18" s="11" t="str">
        <f>IF($A18="","",COUNTA(Setup!$A$9:$A$14)*COUNT(Setup!$E$9:$E$16)-I18)</f>
        <v/>
      </c>
      <c r="L18" s="11" t="str">
        <f>IF($A18="","",IFERROR(INDEX(Setup!$A$27:$A$50,MATCH($A18,Setup!$B$27:$B$50,0)),""))</f>
        <v/>
      </c>
    </row>
    <row r="19" spans="1:12" x14ac:dyDescent="0.25">
      <c r="A19" s="9" t="str">
        <f>IF(Setup!$D$41="","",Setup!$D$41)</f>
        <v/>
      </c>
      <c r="B19" s="16" t="str">
        <f>IF(Setup!$E$41="","",Setup!$E$41)</f>
        <v/>
      </c>
      <c r="C19" s="11" t="str">
        <f>IF($A19="","",COUNTIF(Master!$C$34:$J$57,$A19))</f>
        <v/>
      </c>
      <c r="D19" s="11" t="str">
        <f>IF($A19="","",COUNTIF(Master!$K$34:$R$57,$A19))</f>
        <v/>
      </c>
      <c r="E19" s="11" t="str">
        <f>IF($A19="","",COUNTIF(Master!$S$34:$Z$57,$A19))</f>
        <v/>
      </c>
      <c r="F19" s="11" t="str">
        <f>IF($A19="","",COUNTIF(Master!$AA$34:$AH$57,$A19))</f>
        <v/>
      </c>
      <c r="G19" s="11" t="str">
        <f>IF($A19="","",COUNTIF(Master!$AI$34:$AP$57,$A19))</f>
        <v/>
      </c>
      <c r="H19" s="11" t="str">
        <f>IF($A19="","",COUNTIF(Master!$AQ$34:$AX$57,$A19))</f>
        <v/>
      </c>
      <c r="I19" s="9" t="str">
        <f>IF($A19="","",SUM(C19:H19))</f>
        <v/>
      </c>
      <c r="J19" s="11" t="str">
        <f>IF($A19="","",MAX(C19:H19))</f>
        <v/>
      </c>
      <c r="K19" s="11" t="str">
        <f>IF($A19="","",COUNTA(Setup!$A$9:$A$14)*COUNT(Setup!$E$9:$E$16)-I19)</f>
        <v/>
      </c>
      <c r="L19" s="11" t="str">
        <f>IF($A19="","",IFERROR(INDEX(Setup!$A$27:$A$50,MATCH($A19,Setup!$B$27:$B$50,0)),""))</f>
        <v/>
      </c>
    </row>
    <row r="20" spans="1:12" x14ac:dyDescent="0.25">
      <c r="A20" s="9" t="str">
        <f>IF(Setup!$D$42="","",Setup!$D$42)</f>
        <v/>
      </c>
      <c r="B20" s="16" t="str">
        <f>IF(Setup!$E$42="","",Setup!$E$42)</f>
        <v/>
      </c>
      <c r="C20" s="11" t="str">
        <f>IF($A20="","",COUNTIF(Master!$C$34:$J$57,$A20))</f>
        <v/>
      </c>
      <c r="D20" s="11" t="str">
        <f>IF($A20="","",COUNTIF(Master!$K$34:$R$57,$A20))</f>
        <v/>
      </c>
      <c r="E20" s="11" t="str">
        <f>IF($A20="","",COUNTIF(Master!$S$34:$Z$57,$A20))</f>
        <v/>
      </c>
      <c r="F20" s="11" t="str">
        <f>IF($A20="","",COUNTIF(Master!$AA$34:$AH$57,$A20))</f>
        <v/>
      </c>
      <c r="G20" s="11" t="str">
        <f>IF($A20="","",COUNTIF(Master!$AI$34:$AP$57,$A20))</f>
        <v/>
      </c>
      <c r="H20" s="11" t="str">
        <f>IF($A20="","",COUNTIF(Master!$AQ$34:$AX$57,$A20))</f>
        <v/>
      </c>
      <c r="I20" s="9" t="str">
        <f>IF($A20="","",SUM(C20:H20))</f>
        <v/>
      </c>
      <c r="J20" s="11" t="str">
        <f>IF($A20="","",MAX(C20:H20))</f>
        <v/>
      </c>
      <c r="K20" s="11" t="str">
        <f>IF($A20="","",COUNTA(Setup!$A$9:$A$14)*COUNT(Setup!$E$9:$E$16)-I20)</f>
        <v/>
      </c>
      <c r="L20" s="11" t="str">
        <f>IF($A20="","",IFERROR(INDEX(Setup!$A$27:$A$50,MATCH($A20,Setup!$B$27:$B$50,0)),""))</f>
        <v/>
      </c>
    </row>
    <row r="21" spans="1:12" x14ac:dyDescent="0.25">
      <c r="A21" s="9" t="str">
        <f>IF(Setup!$D$43="","",Setup!$D$43)</f>
        <v/>
      </c>
      <c r="B21" s="16" t="str">
        <f>IF(Setup!$E$43="","",Setup!$E$43)</f>
        <v/>
      </c>
      <c r="C21" s="11" t="str">
        <f>IF($A21="","",COUNTIF(Master!$C$34:$J$57,$A21))</f>
        <v/>
      </c>
      <c r="D21" s="11" t="str">
        <f>IF($A21="","",COUNTIF(Master!$K$34:$R$57,$A21))</f>
        <v/>
      </c>
      <c r="E21" s="11" t="str">
        <f>IF($A21="","",COUNTIF(Master!$S$34:$Z$57,$A21))</f>
        <v/>
      </c>
      <c r="F21" s="11" t="str">
        <f>IF($A21="","",COUNTIF(Master!$AA$34:$AH$57,$A21))</f>
        <v/>
      </c>
      <c r="G21" s="11" t="str">
        <f>IF($A21="","",COUNTIF(Master!$AI$34:$AP$57,$A21))</f>
        <v/>
      </c>
      <c r="H21" s="11" t="str">
        <f>IF($A21="","",COUNTIF(Master!$AQ$34:$AX$57,$A21))</f>
        <v/>
      </c>
      <c r="I21" s="9" t="str">
        <f>IF($A21="","",SUM(C21:H21))</f>
        <v/>
      </c>
      <c r="J21" s="11" t="str">
        <f>IF($A21="","",MAX(C21:H21))</f>
        <v/>
      </c>
      <c r="K21" s="11" t="str">
        <f>IF($A21="","",COUNTA(Setup!$A$9:$A$14)*COUNT(Setup!$E$9:$E$16)-I21)</f>
        <v/>
      </c>
      <c r="L21" s="11" t="str">
        <f>IF($A21="","",IFERROR(INDEX(Setup!$A$27:$A$50,MATCH($A21,Setup!$B$27:$B$50,0)),""))</f>
        <v/>
      </c>
    </row>
    <row r="22" spans="1:12" x14ac:dyDescent="0.25">
      <c r="A22" s="9" t="str">
        <f>IF(Setup!$D$44="","",Setup!$D$44)</f>
        <v/>
      </c>
      <c r="B22" s="16" t="str">
        <f>IF(Setup!$E$44="","",Setup!$E$44)</f>
        <v/>
      </c>
      <c r="C22" s="11" t="str">
        <f>IF($A22="","",COUNTIF(Master!$C$34:$J$57,$A22))</f>
        <v/>
      </c>
      <c r="D22" s="11" t="str">
        <f>IF($A22="","",COUNTIF(Master!$K$34:$R$57,$A22))</f>
        <v/>
      </c>
      <c r="E22" s="11" t="str">
        <f>IF($A22="","",COUNTIF(Master!$S$34:$Z$57,$A22))</f>
        <v/>
      </c>
      <c r="F22" s="11" t="str">
        <f>IF($A22="","",COUNTIF(Master!$AA$34:$AH$57,$A22))</f>
        <v/>
      </c>
      <c r="G22" s="11" t="str">
        <f>IF($A22="","",COUNTIF(Master!$AI$34:$AP$57,$A22))</f>
        <v/>
      </c>
      <c r="H22" s="11" t="str">
        <f>IF($A22="","",COUNTIF(Master!$AQ$34:$AX$57,$A22))</f>
        <v/>
      </c>
      <c r="I22" s="9" t="str">
        <f>IF($A22="","",SUM(C22:H22))</f>
        <v/>
      </c>
      <c r="J22" s="11" t="str">
        <f>IF($A22="","",MAX(C22:H22))</f>
        <v/>
      </c>
      <c r="K22" s="11" t="str">
        <f>IF($A22="","",COUNTA(Setup!$A$9:$A$14)*COUNT(Setup!$E$9:$E$16)-I22)</f>
        <v/>
      </c>
      <c r="L22" s="11" t="str">
        <f>IF($A22="","",IFERROR(INDEX(Setup!$A$27:$A$50,MATCH($A22,Setup!$B$27:$B$50,0)),""))</f>
        <v/>
      </c>
    </row>
    <row r="23" spans="1:12" x14ac:dyDescent="0.25">
      <c r="A23" s="9" t="str">
        <f>IF(Setup!$D$45="","",Setup!$D$45)</f>
        <v/>
      </c>
      <c r="B23" s="16" t="str">
        <f>IF(Setup!$E$45="","",Setup!$E$45)</f>
        <v/>
      </c>
      <c r="C23" s="11" t="str">
        <f>IF($A23="","",COUNTIF(Master!$C$34:$J$57,$A23))</f>
        <v/>
      </c>
      <c r="D23" s="11" t="str">
        <f>IF($A23="","",COUNTIF(Master!$K$34:$R$57,$A23))</f>
        <v/>
      </c>
      <c r="E23" s="11" t="str">
        <f>IF($A23="","",COUNTIF(Master!$S$34:$Z$57,$A23))</f>
        <v/>
      </c>
      <c r="F23" s="11" t="str">
        <f>IF($A23="","",COUNTIF(Master!$AA$34:$AH$57,$A23))</f>
        <v/>
      </c>
      <c r="G23" s="11" t="str">
        <f>IF($A23="","",COUNTIF(Master!$AI$34:$AP$57,$A23))</f>
        <v/>
      </c>
      <c r="H23" s="11" t="str">
        <f>IF($A23="","",COUNTIF(Master!$AQ$34:$AX$57,$A23))</f>
        <v/>
      </c>
      <c r="I23" s="9" t="str">
        <f>IF($A23="","",SUM(C23:H23))</f>
        <v/>
      </c>
      <c r="J23" s="11" t="str">
        <f>IF($A23="","",MAX(C23:H23))</f>
        <v/>
      </c>
      <c r="K23" s="11" t="str">
        <f>IF($A23="","",COUNTA(Setup!$A$9:$A$14)*COUNT(Setup!$E$9:$E$16)-I23)</f>
        <v/>
      </c>
      <c r="L23" s="11" t="str">
        <f>IF($A23="","",IFERROR(INDEX(Setup!$A$27:$A$50,MATCH($A23,Setup!$B$27:$B$50,0)),""))</f>
        <v/>
      </c>
    </row>
    <row r="24" spans="1:12" x14ac:dyDescent="0.25">
      <c r="A24" s="9" t="str">
        <f>IF(Setup!$D$46="","",Setup!$D$46)</f>
        <v/>
      </c>
      <c r="B24" s="16" t="str">
        <f>IF(Setup!$E$46="","",Setup!$E$46)</f>
        <v/>
      </c>
      <c r="C24" s="11" t="str">
        <f>IF($A24="","",COUNTIF(Master!$C$34:$J$57,$A24))</f>
        <v/>
      </c>
      <c r="D24" s="11" t="str">
        <f>IF($A24="","",COUNTIF(Master!$K$34:$R$57,$A24))</f>
        <v/>
      </c>
      <c r="E24" s="11" t="str">
        <f>IF($A24="","",COUNTIF(Master!$S$34:$Z$57,$A24))</f>
        <v/>
      </c>
      <c r="F24" s="11" t="str">
        <f>IF($A24="","",COUNTIF(Master!$AA$34:$AH$57,$A24))</f>
        <v/>
      </c>
      <c r="G24" s="11" t="str">
        <f>IF($A24="","",COUNTIF(Master!$AI$34:$AP$57,$A24))</f>
        <v/>
      </c>
      <c r="H24" s="11" t="str">
        <f>IF($A24="","",COUNTIF(Master!$AQ$34:$AX$57,$A24))</f>
        <v/>
      </c>
      <c r="I24" s="9" t="str">
        <f>IF($A24="","",SUM(C24:H24))</f>
        <v/>
      </c>
      <c r="J24" s="11" t="str">
        <f>IF($A24="","",MAX(C24:H24))</f>
        <v/>
      </c>
      <c r="K24" s="11" t="str">
        <f>IF($A24="","",COUNTA(Setup!$A$9:$A$14)*COUNT(Setup!$E$9:$E$16)-I24)</f>
        <v/>
      </c>
      <c r="L24" s="11" t="str">
        <f>IF($A24="","",IFERROR(INDEX(Setup!$A$27:$A$50,MATCH($A24,Setup!$B$27:$B$50,0)),""))</f>
        <v/>
      </c>
    </row>
    <row r="25" spans="1:12" x14ac:dyDescent="0.25">
      <c r="A25" s="9" t="str">
        <f>IF(Setup!$D$47="","",Setup!$D$47)</f>
        <v/>
      </c>
      <c r="B25" s="16" t="str">
        <f>IF(Setup!$E$47="","",Setup!$E$47)</f>
        <v/>
      </c>
      <c r="C25" s="11" t="str">
        <f>IF($A25="","",COUNTIF(Master!$C$34:$J$57,$A25))</f>
        <v/>
      </c>
      <c r="D25" s="11" t="str">
        <f>IF($A25="","",COUNTIF(Master!$K$34:$R$57,$A25))</f>
        <v/>
      </c>
      <c r="E25" s="11" t="str">
        <f>IF($A25="","",COUNTIF(Master!$S$34:$Z$57,$A25))</f>
        <v/>
      </c>
      <c r="F25" s="11" t="str">
        <f>IF($A25="","",COUNTIF(Master!$AA$34:$AH$57,$A25))</f>
        <v/>
      </c>
      <c r="G25" s="11" t="str">
        <f>IF($A25="","",COUNTIF(Master!$AI$34:$AP$57,$A25))</f>
        <v/>
      </c>
      <c r="H25" s="11" t="str">
        <f>IF($A25="","",COUNTIF(Master!$AQ$34:$AX$57,$A25))</f>
        <v/>
      </c>
      <c r="I25" s="9" t="str">
        <f>IF($A25="","",SUM(C25:H25))</f>
        <v/>
      </c>
      <c r="J25" s="11" t="str">
        <f>IF($A25="","",MAX(C25:H25))</f>
        <v/>
      </c>
      <c r="K25" s="11" t="str">
        <f>IF($A25="","",COUNTA(Setup!$A$9:$A$14)*COUNT(Setup!$E$9:$E$16)-I25)</f>
        <v/>
      </c>
      <c r="L25" s="11" t="str">
        <f>IF($A25="","",IFERROR(INDEX(Setup!$A$27:$A$50,MATCH($A25,Setup!$B$27:$B$50,0)),""))</f>
        <v/>
      </c>
    </row>
    <row r="26" spans="1:12" x14ac:dyDescent="0.25">
      <c r="A26" s="9" t="str">
        <f>IF(Setup!$D$48="","",Setup!$D$48)</f>
        <v/>
      </c>
      <c r="B26" s="16" t="str">
        <f>IF(Setup!$E$48="","",Setup!$E$48)</f>
        <v/>
      </c>
      <c r="C26" s="11" t="str">
        <f>IF($A26="","",COUNTIF(Master!$C$34:$J$57,$A26))</f>
        <v/>
      </c>
      <c r="D26" s="11" t="str">
        <f>IF($A26="","",COUNTIF(Master!$K$34:$R$57,$A26))</f>
        <v/>
      </c>
      <c r="E26" s="11" t="str">
        <f>IF($A26="","",COUNTIF(Master!$S$34:$Z$57,$A26))</f>
        <v/>
      </c>
      <c r="F26" s="11" t="str">
        <f>IF($A26="","",COUNTIF(Master!$AA$34:$AH$57,$A26))</f>
        <v/>
      </c>
      <c r="G26" s="11" t="str">
        <f>IF($A26="","",COUNTIF(Master!$AI$34:$AP$57,$A26))</f>
        <v/>
      </c>
      <c r="H26" s="11" t="str">
        <f>IF($A26="","",COUNTIF(Master!$AQ$34:$AX$57,$A26))</f>
        <v/>
      </c>
      <c r="I26" s="9" t="str">
        <f>IF($A26="","",SUM(C26:H26))</f>
        <v/>
      </c>
      <c r="J26" s="11" t="str">
        <f>IF($A26="","",MAX(C26:H26))</f>
        <v/>
      </c>
      <c r="K26" s="11" t="str">
        <f>IF($A26="","",COUNTA(Setup!$A$9:$A$14)*COUNT(Setup!$E$9:$E$16)-I26)</f>
        <v/>
      </c>
      <c r="L26" s="11" t="str">
        <f>IF($A26="","",IFERROR(INDEX(Setup!$A$27:$A$50,MATCH($A26,Setup!$B$27:$B$50,0)),""))</f>
        <v/>
      </c>
    </row>
    <row r="27" spans="1:12" x14ac:dyDescent="0.25">
      <c r="A27" s="9" t="str">
        <f>IF(Setup!$D$49="","",Setup!$D$49)</f>
        <v/>
      </c>
      <c r="B27" s="16" t="str">
        <f>IF(Setup!$E$49="","",Setup!$E$49)</f>
        <v/>
      </c>
      <c r="C27" s="11" t="str">
        <f>IF($A27="","",COUNTIF(Master!$C$34:$J$57,$A27))</f>
        <v/>
      </c>
      <c r="D27" s="11" t="str">
        <f>IF($A27="","",COUNTIF(Master!$K$34:$R$57,$A27))</f>
        <v/>
      </c>
      <c r="E27" s="11" t="str">
        <f>IF($A27="","",COUNTIF(Master!$S$34:$Z$57,$A27))</f>
        <v/>
      </c>
      <c r="F27" s="11" t="str">
        <f>IF($A27="","",COUNTIF(Master!$AA$34:$AH$57,$A27))</f>
        <v/>
      </c>
      <c r="G27" s="11" t="str">
        <f>IF($A27="","",COUNTIF(Master!$AI$34:$AP$57,$A27))</f>
        <v/>
      </c>
      <c r="H27" s="11" t="str">
        <f>IF($A27="","",COUNTIF(Master!$AQ$34:$AX$57,$A27))</f>
        <v/>
      </c>
      <c r="I27" s="9" t="str">
        <f>IF($A27="","",SUM(C27:H27))</f>
        <v/>
      </c>
      <c r="J27" s="11" t="str">
        <f>IF($A27="","",MAX(C27:H27))</f>
        <v/>
      </c>
      <c r="K27" s="11" t="str">
        <f>IF($A27="","",COUNTA(Setup!$A$9:$A$14)*COUNT(Setup!$E$9:$E$16)-I27)</f>
        <v/>
      </c>
      <c r="L27" s="11" t="str">
        <f>IF($A27="","",IFERROR(INDEX(Setup!$A$27:$A$50,MATCH($A27,Setup!$B$27:$B$50,0)),""))</f>
        <v/>
      </c>
    </row>
    <row r="28" spans="1:12" x14ac:dyDescent="0.25">
      <c r="A28" s="9" t="str">
        <f>IF(Setup!$D$50="","",Setup!$D$50)</f>
        <v/>
      </c>
      <c r="B28" s="16" t="str">
        <f>IF(Setup!$E$50="","",Setup!$E$50)</f>
        <v/>
      </c>
      <c r="C28" s="11" t="str">
        <f>IF($A28="","",COUNTIF(Master!$C$34:$J$57,$A28))</f>
        <v/>
      </c>
      <c r="D28" s="11" t="str">
        <f>IF($A28="","",COUNTIF(Master!$K$34:$R$57,$A28))</f>
        <v/>
      </c>
      <c r="E28" s="11" t="str">
        <f>IF($A28="","",COUNTIF(Master!$S$34:$Z$57,$A28))</f>
        <v/>
      </c>
      <c r="F28" s="11" t="str">
        <f>IF($A28="","",COUNTIF(Master!$AA$34:$AH$57,$A28))</f>
        <v/>
      </c>
      <c r="G28" s="11" t="str">
        <f>IF($A28="","",COUNTIF(Master!$AI$34:$AP$57,$A28))</f>
        <v/>
      </c>
      <c r="H28" s="11" t="str">
        <f>IF($A28="","",COUNTIF(Master!$AQ$34:$AX$57,$A28))</f>
        <v/>
      </c>
      <c r="I28" s="9" t="str">
        <f>IF($A28="","",SUM(C28:H28))</f>
        <v/>
      </c>
      <c r="J28" s="11" t="str">
        <f>IF($A28="","",MAX(C28:H28))</f>
        <v/>
      </c>
      <c r="K28" s="11" t="str">
        <f>IF($A28="","",COUNTA(Setup!$A$9:$A$14)*COUNT(Setup!$E$9:$E$16)-I28)</f>
        <v/>
      </c>
      <c r="L28" s="11" t="str">
        <f>IF($A28="","",IFERROR(INDEX(Setup!$A$27:$A$50,MATCH($A28,Setup!$B$27:$B$50,0)),""))</f>
        <v/>
      </c>
    </row>
    <row r="29" spans="1:12" x14ac:dyDescent="0.25">
      <c r="A29" s="9" t="str">
        <f>IF(Setup!$D$51="","",Setup!$D$51)</f>
        <v/>
      </c>
      <c r="B29" s="16" t="str">
        <f>IF(Setup!$E$51="","",Setup!$E$51)</f>
        <v/>
      </c>
      <c r="C29" s="11" t="str">
        <f>IF($A29="","",COUNTIF(Master!$C$34:$J$57,$A29))</f>
        <v/>
      </c>
      <c r="D29" s="11" t="str">
        <f>IF($A29="","",COUNTIF(Master!$K$34:$R$57,$A29))</f>
        <v/>
      </c>
      <c r="E29" s="11" t="str">
        <f>IF($A29="","",COUNTIF(Master!$S$34:$Z$57,$A29))</f>
        <v/>
      </c>
      <c r="F29" s="11" t="str">
        <f>IF($A29="","",COUNTIF(Master!$AA$34:$AH$57,$A29))</f>
        <v/>
      </c>
      <c r="G29" s="11" t="str">
        <f>IF($A29="","",COUNTIF(Master!$AI$34:$AP$57,$A29))</f>
        <v/>
      </c>
      <c r="H29" s="11" t="str">
        <f>IF($A29="","",COUNTIF(Master!$AQ$34:$AX$57,$A29))</f>
        <v/>
      </c>
      <c r="I29" s="9" t="str">
        <f>IF($A29="","",SUM(C29:H29))</f>
        <v/>
      </c>
      <c r="J29" s="11" t="str">
        <f>IF($A29="","",MAX(C29:H29))</f>
        <v/>
      </c>
      <c r="K29" s="11" t="str">
        <f>IF($A29="","",COUNTA(Setup!$A$9:$A$14)*COUNT(Setup!$E$9:$E$16)-I29)</f>
        <v/>
      </c>
      <c r="L29" s="11" t="str">
        <f>IF($A29="","",IFERROR(INDEX(Setup!$A$27:$A$50,MATCH($A29,Setup!$B$27:$B$50,0)),""))</f>
        <v/>
      </c>
    </row>
    <row r="30" spans="1:12" x14ac:dyDescent="0.25">
      <c r="A30" s="9" t="str">
        <f>IF(Setup!$D$52="","",Setup!$D$52)</f>
        <v/>
      </c>
      <c r="B30" s="16" t="str">
        <f>IF(Setup!$E$52="","",Setup!$E$52)</f>
        <v/>
      </c>
      <c r="C30" s="11" t="str">
        <f>IF($A30="","",COUNTIF(Master!$C$34:$J$57,$A30))</f>
        <v/>
      </c>
      <c r="D30" s="11" t="str">
        <f>IF($A30="","",COUNTIF(Master!$K$34:$R$57,$A30))</f>
        <v/>
      </c>
      <c r="E30" s="11" t="str">
        <f>IF($A30="","",COUNTIF(Master!$S$34:$Z$57,$A30))</f>
        <v/>
      </c>
      <c r="F30" s="11" t="str">
        <f>IF($A30="","",COUNTIF(Master!$AA$34:$AH$57,$A30))</f>
        <v/>
      </c>
      <c r="G30" s="11" t="str">
        <f>IF($A30="","",COUNTIF(Master!$AI$34:$AP$57,$A30))</f>
        <v/>
      </c>
      <c r="H30" s="11" t="str">
        <f>IF($A30="","",COUNTIF(Master!$AQ$34:$AX$57,$A30))</f>
        <v/>
      </c>
      <c r="I30" s="9" t="str">
        <f>IF($A30="","",SUM(C30:H30))</f>
        <v/>
      </c>
      <c r="J30" s="11" t="str">
        <f>IF($A30="","",MAX(C30:H30))</f>
        <v/>
      </c>
      <c r="K30" s="11" t="str">
        <f>IF($A30="","",COUNTA(Setup!$A$9:$A$14)*COUNT(Setup!$E$9:$E$16)-I30)</f>
        <v/>
      </c>
      <c r="L30" s="11" t="str">
        <f>IF($A30="","",IFERROR(INDEX(Setup!$A$27:$A$50,MATCH($A30,Setup!$B$27:$B$50,0)),""))</f>
        <v/>
      </c>
    </row>
    <row r="31" spans="1:12" x14ac:dyDescent="0.25">
      <c r="A31" s="9" t="str">
        <f>IF(Setup!$D$53="","",Setup!$D$53)</f>
        <v/>
      </c>
      <c r="B31" s="16" t="str">
        <f>IF(Setup!$E$53="","",Setup!$E$53)</f>
        <v/>
      </c>
      <c r="C31" s="11" t="str">
        <f>IF($A31="","",COUNTIF(Master!$C$34:$J$57,$A31))</f>
        <v/>
      </c>
      <c r="D31" s="11" t="str">
        <f>IF($A31="","",COUNTIF(Master!$K$34:$R$57,$A31))</f>
        <v/>
      </c>
      <c r="E31" s="11" t="str">
        <f>IF($A31="","",COUNTIF(Master!$S$34:$Z$57,$A31))</f>
        <v/>
      </c>
      <c r="F31" s="11" t="str">
        <f>IF($A31="","",COUNTIF(Master!$AA$34:$AH$57,$A31))</f>
        <v/>
      </c>
      <c r="G31" s="11" t="str">
        <f>IF($A31="","",COUNTIF(Master!$AI$34:$AP$57,$A31))</f>
        <v/>
      </c>
      <c r="H31" s="11" t="str">
        <f>IF($A31="","",COUNTIF(Master!$AQ$34:$AX$57,$A31))</f>
        <v/>
      </c>
      <c r="I31" s="9" t="str">
        <f>IF($A31="","",SUM(C31:H31))</f>
        <v/>
      </c>
      <c r="J31" s="11" t="str">
        <f>IF($A31="","",MAX(C31:H31))</f>
        <v/>
      </c>
      <c r="K31" s="11" t="str">
        <f>IF($A31="","",COUNTA(Setup!$A$9:$A$14)*COUNT(Setup!$E$9:$E$16)-I31)</f>
        <v/>
      </c>
      <c r="L31" s="11" t="str">
        <f>IF($A31="","",IFERROR(INDEX(Setup!$A$27:$A$50,MATCH($A31,Setup!$B$27:$B$50,0)),""))</f>
        <v/>
      </c>
    </row>
    <row r="32" spans="1:12" x14ac:dyDescent="0.25">
      <c r="A32" s="9" t="str">
        <f>IF(Setup!$D$54="","",Setup!$D$54)</f>
        <v/>
      </c>
      <c r="B32" s="16" t="str">
        <f>IF(Setup!$E$54="","",Setup!$E$54)</f>
        <v/>
      </c>
      <c r="C32" s="11" t="str">
        <f>IF($A32="","",COUNTIF(Master!$C$34:$J$57,$A32))</f>
        <v/>
      </c>
      <c r="D32" s="11" t="str">
        <f>IF($A32="","",COUNTIF(Master!$K$34:$R$57,$A32))</f>
        <v/>
      </c>
      <c r="E32" s="11" t="str">
        <f>IF($A32="","",COUNTIF(Master!$S$34:$Z$57,$A32))</f>
        <v/>
      </c>
      <c r="F32" s="11" t="str">
        <f>IF($A32="","",COUNTIF(Master!$AA$34:$AH$57,$A32))</f>
        <v/>
      </c>
      <c r="G32" s="11" t="str">
        <f>IF($A32="","",COUNTIF(Master!$AI$34:$AP$57,$A32))</f>
        <v/>
      </c>
      <c r="H32" s="11" t="str">
        <f>IF($A32="","",COUNTIF(Master!$AQ$34:$AX$57,$A32))</f>
        <v/>
      </c>
      <c r="I32" s="9" t="str">
        <f>IF($A32="","",SUM(C32:H32))</f>
        <v/>
      </c>
      <c r="J32" s="11" t="str">
        <f>IF($A32="","",MAX(C32:H32))</f>
        <v/>
      </c>
      <c r="K32" s="11" t="str">
        <f>IF($A32="","",COUNTA(Setup!$A$9:$A$14)*COUNT(Setup!$E$9:$E$16)-I32)</f>
        <v/>
      </c>
      <c r="L32" s="11" t="str">
        <f>IF($A32="","",IFERROR(INDEX(Setup!$A$27:$A$50,MATCH($A32,Setup!$B$27:$B$50,0)),""))</f>
        <v/>
      </c>
    </row>
    <row r="33" spans="1:12" x14ac:dyDescent="0.25">
      <c r="A33" s="9" t="str">
        <f>IF(Setup!$D$55="","",Setup!$D$55)</f>
        <v/>
      </c>
      <c r="B33" s="16" t="str">
        <f>IF(Setup!$E$55="","",Setup!$E$55)</f>
        <v/>
      </c>
      <c r="C33" s="11" t="str">
        <f>IF($A33="","",COUNTIF(Master!$C$34:$J$57,$A33))</f>
        <v/>
      </c>
      <c r="D33" s="11" t="str">
        <f>IF($A33="","",COUNTIF(Master!$K$34:$R$57,$A33))</f>
        <v/>
      </c>
      <c r="E33" s="11" t="str">
        <f>IF($A33="","",COUNTIF(Master!$S$34:$Z$57,$A33))</f>
        <v/>
      </c>
      <c r="F33" s="11" t="str">
        <f>IF($A33="","",COUNTIF(Master!$AA$34:$AH$57,$A33))</f>
        <v/>
      </c>
      <c r="G33" s="11" t="str">
        <f>IF($A33="","",COUNTIF(Master!$AI$34:$AP$57,$A33))</f>
        <v/>
      </c>
      <c r="H33" s="11" t="str">
        <f>IF($A33="","",COUNTIF(Master!$AQ$34:$AX$57,$A33))</f>
        <v/>
      </c>
      <c r="I33" s="9" t="str">
        <f>IF($A33="","",SUM(C33:H33))</f>
        <v/>
      </c>
      <c r="J33" s="11" t="str">
        <f>IF($A33="","",MAX(C33:H33))</f>
        <v/>
      </c>
      <c r="K33" s="11" t="str">
        <f>IF($A33="","",COUNTA(Setup!$A$9:$A$14)*COUNT(Setup!$E$9:$E$16)-I33)</f>
        <v/>
      </c>
      <c r="L33" s="11" t="str">
        <f>IF($A33="","",IFERROR(INDEX(Setup!$A$27:$A$50,MATCH($A33,Setup!$B$27:$B$50,0)),""))</f>
        <v/>
      </c>
    </row>
    <row r="34" spans="1:12" x14ac:dyDescent="0.25">
      <c r="A34" s="9" t="str">
        <f>IF(Setup!$D$56="","",Setup!$D$56)</f>
        <v/>
      </c>
      <c r="B34" s="16" t="str">
        <f>IF(Setup!$E$56="","",Setup!$E$56)</f>
        <v/>
      </c>
      <c r="C34" s="11" t="str">
        <f>IF($A34="","",COUNTIF(Master!$C$34:$J$57,$A34))</f>
        <v/>
      </c>
      <c r="D34" s="11" t="str">
        <f>IF($A34="","",COUNTIF(Master!$K$34:$R$57,$A34))</f>
        <v/>
      </c>
      <c r="E34" s="11" t="str">
        <f>IF($A34="","",COUNTIF(Master!$S$34:$Z$57,$A34))</f>
        <v/>
      </c>
      <c r="F34" s="11" t="str">
        <f>IF($A34="","",COUNTIF(Master!$AA$34:$AH$57,$A34))</f>
        <v/>
      </c>
      <c r="G34" s="11" t="str">
        <f>IF($A34="","",COUNTIF(Master!$AI$34:$AP$57,$A34))</f>
        <v/>
      </c>
      <c r="H34" s="11" t="str">
        <f>IF($A34="","",COUNTIF(Master!$AQ$34:$AX$57,$A34))</f>
        <v/>
      </c>
      <c r="I34" s="9" t="str">
        <f>IF($A34="","",SUM(C34:H34))</f>
        <v/>
      </c>
      <c r="J34" s="11" t="str">
        <f>IF($A34="","",MAX(C34:H34))</f>
        <v/>
      </c>
      <c r="K34" s="11" t="str">
        <f>IF($A34="","",COUNTA(Setup!$A$9:$A$14)*COUNT(Setup!$E$9:$E$16)-I34)</f>
        <v/>
      </c>
      <c r="L34" s="11" t="str">
        <f>IF($A34="","",IFERROR(INDEX(Setup!$A$27:$A$50,MATCH($A34,Setup!$B$27:$B$50,0)),""))</f>
        <v/>
      </c>
    </row>
    <row r="35" spans="1:9" x14ac:dyDescent="0.25">
      <c r="A35" s="15" t="s">
        <v>141</v>
      </c>
      <c r="B35" s="15"/>
      <c r="C35" s="9">
        <f>SUM(C5:C34)</f>
        <v>48</v>
      </c>
      <c r="D35" s="9">
        <f>SUM(D5:D34)</f>
        <v>48</v>
      </c>
      <c r="E35" s="9">
        <f>SUM(E5:E34)</f>
        <v>48</v>
      </c>
      <c r="F35" s="9">
        <f>SUM(F5:F34)</f>
        <v>48</v>
      </c>
      <c r="G35" s="9">
        <f>SUM(G5:G34)</f>
        <v>48</v>
      </c>
      <c r="H35" s="9">
        <f>SUM(H5:H34)</f>
        <v>48</v>
      </c>
      <c r="I35" s="9">
        <f>SUM(I5:I34)</f>
        <v>288</v>
      </c>
    </row>
    <row r="37" spans="1:1" x14ac:dyDescent="0.25">
      <c r="A37" s="8" t="s">
        <v>142</v>
      </c>
    </row>
    <row r="38" spans="1:7" x14ac:dyDescent="0.25">
      <c r="A38" s="35" t="s">
        <v>143</v>
      </c>
      <c r="B38" s="35"/>
      <c r="C38" s="35"/>
      <c r="D38" s="35"/>
      <c r="E38" s="35"/>
      <c r="F38" s="35"/>
      <c r="G38" s="9">
        <f>COUNTA(Master!$C$7:$AX$30)</f>
        <v>288</v>
      </c>
    </row>
    <row r="39" spans="1:7" x14ac:dyDescent="0.25">
      <c r="A39" s="35" t="s">
        <v>144</v>
      </c>
      <c r="B39" s="35"/>
      <c r="C39" s="35"/>
      <c r="D39" s="35"/>
      <c r="E39" s="35"/>
      <c r="F39" s="35"/>
      <c r="G39" s="9">
        <f>COUNTA(Master!$C$7:$AX$30)-SUMPRODUCT(--(Master!$C$34:$AX$57&lt;&gt;""))</f>
        <v>0</v>
      </c>
    </row>
    <row r="40" spans="1:7" x14ac:dyDescent="0.25">
      <c r="A40" s="35" t="s">
        <v>145</v>
      </c>
      <c r="B40" s="35"/>
      <c r="C40" s="35"/>
      <c r="D40" s="35"/>
      <c r="E40" s="35"/>
      <c r="F40" s="35"/>
      <c r="G40" s="9">
        <f>SUMPRODUCT((Master!$C$34:$AX$57&lt;&gt;"")*(COUNTIF(Setup!$D$27:$D$56,Master!$C$34:$AX$57)=0))</f>
        <v>0</v>
      </c>
    </row>
    <row r="42" spans="1:1" x14ac:dyDescent="0.25">
      <c r="A42" s="18" t="s">
        <v>92</v>
      </c>
    </row>
  </sheetData>
  <mergeCells count="4">
    <mergeCell ref="A35:B35"/>
    <mergeCell ref="A38:F38"/>
    <mergeCell ref="A39:F39"/>
    <mergeCell ref="A40:F40"/>
  </mergeCells>
  <conditionalFormatting sqref="G39">
    <cfRule type="expression" dxfId="7" priority="1">
      <formula>$G$39&gt;0</formula>
    </cfRule>
  </conditionalFormatting>
  <conditionalFormatting sqref="G40">
    <cfRule type="expression" dxfId="8" priority="2">
      <formula>$G$40&gt;0</formula>
    </cfRule>
  </conditionalFormatting>
  <hyperlinks>
    <hyperlink ref="A42" r:id="rId1"/>
  </hyperlinks>
  <printOptions horizontalCentered="1"/>
  <pageMargins left="0.4" right="0.4" top="0.5" bottom="0.6" header="0.3" footer="0.3"/>
  <pageSetup paperSize="9" orientation="landscape" fitToWidth="1" fitToHeight="0"/>
  <headerFooter>
    <oddFooter>&amp;R&amp;8&amp;K5C6880Free template from proems.in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Setup</vt:lpstr>
      <vt:lpstr>Master</vt:lpstr>
      <vt:lpstr>Class view</vt:lpstr>
      <vt:lpstr>Teacher view</vt:lpstr>
      <vt:lpstr>Teacher load</vt:lpstr>
    </vt:vector>
  </TitlesOfParts>
  <Company>proems.in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ProEMS</dc:creator>
  <dc:title>School timetable template (class timetable)</dc:title>
  <dc:subject/>
  <dc:description>Free template from proems.in: https://www.proems.in/templates/school-timetable-template/</dc:description>
  <cp:keywords/>
  <cp:category/>
  <cp:lastModifiedBy>ProEMS</cp:lastModifiedBy>
  <dcterms:created xsi:type="dcterms:W3CDTF">2026-10-21T12:00:00Z</dcterms:created>
  <dcterms:modified xsi:type="dcterms:W3CDTF">2026-10-21T12:00:00Z</dcterms:modified>
</cp:coreProperties>
</file>